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80" activeTab="0"/>
  </bookViews>
  <sheets>
    <sheet name="Daisy-Chain" sheetId="1" r:id="rId1"/>
  </sheets>
  <definedNames/>
  <calcPr fullCalcOnLoad="1"/>
</workbook>
</file>

<file path=xl/sharedStrings.xml><?xml version="1.0" encoding="utf-8"?>
<sst xmlns="http://schemas.openxmlformats.org/spreadsheetml/2006/main" count="83" uniqueCount="46">
  <si>
    <t>Coax  CCTV  Solid Copper RG-59/U 20 AWG</t>
  </si>
  <si>
    <t>Coax  CCTV  Solid Copper RG-59/U 22 AWG</t>
  </si>
  <si>
    <t>Coax  CCTV  Solid Copper RG-6 18 AWG</t>
  </si>
  <si>
    <t>Coax  CCTV  Solid Copper RG-11 14 AWG</t>
  </si>
  <si>
    <t>Custom</t>
  </si>
  <si>
    <t>Select Wire Length Units:</t>
  </si>
  <si>
    <t>Two-Wire 18/2 Shielded</t>
  </si>
  <si>
    <t>Two-Wire 18/2 Un-Shielded</t>
  </si>
  <si>
    <t>Two-Wire 20/2 Shielded</t>
  </si>
  <si>
    <t>Two-Wire 20/2 Un-Shielded</t>
  </si>
  <si>
    <t>Two-Wire 22/2 Shielded</t>
  </si>
  <si>
    <t>Two-Wire 22/2 Un-Shielded</t>
  </si>
  <si>
    <t>Two-Wire 24/2 Shielded</t>
  </si>
  <si>
    <t>Two-Wire 24/2 Un-Shielded</t>
  </si>
  <si>
    <t>UTP Category 5 Single-Pair</t>
  </si>
  <si>
    <t>UTP Category 6 All 4 Pairs</t>
  </si>
  <si>
    <t>UTP Category 5 All 4 Pairs</t>
  </si>
  <si>
    <t>UTP Category 6 Single-Pair</t>
  </si>
  <si>
    <t>Link Wire Type List</t>
  </si>
  <si>
    <t xml:space="preserve"> Ω per 1000 feet</t>
  </si>
  <si>
    <t>Coax  Copper-Plated Steel CATV 20 AWG</t>
  </si>
  <si>
    <t>Coax  Copper-Plated Steel CATV 22 AWG</t>
  </si>
  <si>
    <t>Coax</t>
  </si>
  <si>
    <t>Link Wire</t>
  </si>
  <si>
    <t>Link</t>
  </si>
  <si>
    <t>feet</t>
  </si>
  <si>
    <t>meters</t>
  </si>
  <si>
    <t>Revised</t>
  </si>
  <si>
    <t>Link Type</t>
  </si>
  <si>
    <t>Camera #1</t>
  </si>
  <si>
    <t>Camera #2</t>
  </si>
  <si>
    <t>Camera #3</t>
  </si>
  <si>
    <t>Camera #4</t>
  </si>
  <si>
    <t>Camera #5</t>
  </si>
  <si>
    <t>Camera #6</t>
  </si>
  <si>
    <t>Camera #7</t>
  </si>
  <si>
    <t>Camera #8</t>
  </si>
  <si>
    <t>Step 4  Link Type:</t>
  </si>
  <si>
    <t xml:space="preserve">   Step 1</t>
  </si>
  <si>
    <t xml:space="preserve">   Step 2</t>
  </si>
  <si>
    <t xml:space="preserve">   Step 3</t>
  </si>
  <si>
    <t>Enter Power Supply Wattage:</t>
  </si>
  <si>
    <t>Enter Power Supply Voltage:</t>
  </si>
  <si>
    <t xml:space="preserve">  INSTRUCTIONS:</t>
  </si>
  <si>
    <t xml:space="preserve">           Daisy-Chain Power Distance Verification Tool</t>
  </si>
  <si>
    <r>
      <rPr>
        <b/>
        <sz val="8"/>
        <color indexed="10"/>
        <rFont val="Arial"/>
        <family val="2"/>
      </rPr>
      <t xml:space="preserve">LIMITED LIABILITY NOTICE: </t>
    </r>
    <r>
      <rPr>
        <sz val="8"/>
        <color indexed="18"/>
        <rFont val="Arial"/>
        <family val="2"/>
      </rPr>
      <t xml:space="preserve"> </t>
    </r>
    <r>
      <rPr>
        <u val="single"/>
        <sz val="8"/>
        <color indexed="18"/>
        <rFont val="Arial"/>
        <family val="2"/>
      </rPr>
      <t>i-View has made every effort to provide true and correct information within this tool.   Information is not guaranteed and is subject to change without notice.   To be sure you have the most current version, We recommend a new download for each subsequent use.</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</si>
</sst>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W"/>
    <numFmt numFmtId="185" formatCode="#0.0"/>
    <numFmt numFmtId="186" formatCode="#0.0\ "/>
    <numFmt numFmtId="187" formatCode="##0\ "/>
    <numFmt numFmtId="188" formatCode="###0.0\ "/>
    <numFmt numFmtId="189" formatCode="##,##0\ "/>
    <numFmt numFmtId="190" formatCode="##,##0\ \ \ "/>
    <numFmt numFmtId="191" formatCode="##0\ \ \ "/>
    <numFmt numFmtId="192" formatCode="0.0"/>
    <numFmt numFmtId="193" formatCode="#0\ "/>
    <numFmt numFmtId="194" formatCode="##,##0.00\ \ \ "/>
    <numFmt numFmtId="195" formatCode="##,##0.00\ "/>
    <numFmt numFmtId="196" formatCode="#,##0\ \ \ "/>
    <numFmt numFmtId="197" formatCode="##,##0\ \'"/>
    <numFmt numFmtId="198" formatCode="#0\ \M\b\p\s"/>
    <numFmt numFmtId="199" formatCode="##,##0\ \m"/>
    <numFmt numFmtId="200" formatCode="0_);[Red]\(0\)"/>
    <numFmt numFmtId="201" formatCode="##0"/>
    <numFmt numFmtId="202" formatCode="##0\ \ "/>
    <numFmt numFmtId="203" formatCode="##0\ \ \V"/>
    <numFmt numFmtId="204" formatCode="#0\ \W"/>
    <numFmt numFmtId="205" formatCode="[$-409]dddd\,\ mmmm\ dd\,\ yyyy"/>
    <numFmt numFmtId="206" formatCode="[$-409]mmmm\ d\,\ yyyy;@"/>
    <numFmt numFmtId="207" formatCode="[$-409]d\-mmm\-yyyy;@"/>
    <numFmt numFmtId="208" formatCode="##,##0"/>
    <numFmt numFmtId="209" formatCode="##0.0\ \ \V"/>
    <numFmt numFmtId="210" formatCode="##0.0\ \V"/>
    <numFmt numFmtId="211" formatCode="0.000"/>
    <numFmt numFmtId="212" formatCode="#,##0\ \Ω"/>
    <numFmt numFmtId="213" formatCode="##,##0\ \m\A"/>
  </numFmts>
  <fonts count="57">
    <font>
      <sz val="10"/>
      <name val="Arial"/>
      <family val="2"/>
    </font>
    <font>
      <sz val="8"/>
      <name val="Arial"/>
      <family val="2"/>
    </font>
    <font>
      <b/>
      <u val="single"/>
      <sz val="10"/>
      <name val="Arial"/>
      <family val="2"/>
    </font>
    <font>
      <sz val="10"/>
      <name val="Courier New"/>
      <family val="3"/>
    </font>
    <font>
      <b/>
      <sz val="10"/>
      <color indexed="18"/>
      <name val="Arial"/>
      <family val="2"/>
    </font>
    <font>
      <sz val="10"/>
      <color indexed="18"/>
      <name val="Arial"/>
      <family val="2"/>
    </font>
    <font>
      <b/>
      <sz val="18"/>
      <color indexed="18"/>
      <name val="Arial"/>
      <family val="2"/>
    </font>
    <font>
      <b/>
      <sz val="8"/>
      <color indexed="18"/>
      <name val="Arial"/>
      <family val="2"/>
    </font>
    <font>
      <sz val="8"/>
      <color indexed="18"/>
      <name val="Arial"/>
      <family val="2"/>
    </font>
    <font>
      <u val="single"/>
      <sz val="10"/>
      <color indexed="12"/>
      <name val="Arial"/>
      <family val="2"/>
    </font>
    <font>
      <u val="single"/>
      <sz val="10"/>
      <color indexed="18"/>
      <name val="Arial"/>
      <family val="2"/>
    </font>
    <font>
      <u val="single"/>
      <sz val="10"/>
      <color indexed="36"/>
      <name val="Arial"/>
      <family val="2"/>
    </font>
    <font>
      <sz val="10"/>
      <color indexed="10"/>
      <name val="Arial"/>
      <family val="2"/>
    </font>
    <font>
      <b/>
      <sz val="12"/>
      <color indexed="10"/>
      <name val="Arial"/>
      <family val="2"/>
    </font>
    <font>
      <b/>
      <sz val="14"/>
      <color indexed="10"/>
      <name val="Arial"/>
      <family val="2"/>
    </font>
    <font>
      <sz val="14"/>
      <name val="Arial"/>
      <family val="2"/>
    </font>
    <font>
      <b/>
      <sz val="26"/>
      <color indexed="10"/>
      <name val="Arial"/>
      <family val="2"/>
    </font>
    <font>
      <sz val="10"/>
      <color indexed="41"/>
      <name val="Courier New"/>
      <family val="3"/>
    </font>
    <font>
      <b/>
      <sz val="14"/>
      <color indexed="18"/>
      <name val="Arial"/>
      <family val="2"/>
    </font>
    <font>
      <sz val="6"/>
      <name val="Arial"/>
      <family val="2"/>
    </font>
    <font>
      <b/>
      <u val="single"/>
      <sz val="4"/>
      <name val="Arial"/>
      <family val="2"/>
    </font>
    <font>
      <b/>
      <sz val="8"/>
      <color indexed="10"/>
      <name val="Arial"/>
      <family val="2"/>
    </font>
    <font>
      <u val="single"/>
      <sz val="8"/>
      <color indexed="18"/>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
      <patternFill patternType="solid">
        <fgColor indexed="41"/>
        <bgColor indexed="64"/>
      </patternFill>
    </fill>
    <fill>
      <patternFill patternType="solid">
        <fgColor indexed="18"/>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ck">
        <color indexed="18"/>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color indexed="63"/>
      </bottom>
    </border>
    <border>
      <left style="thin">
        <color indexed="18"/>
      </left>
      <right style="thin">
        <color indexed="18"/>
      </right>
      <top>
        <color indexed="63"/>
      </top>
      <bottom style="thin">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style="thick">
        <color indexed="18"/>
      </right>
      <top>
        <color indexed="63"/>
      </top>
      <bottom style="thick">
        <color indexed="18"/>
      </bottom>
    </border>
    <border>
      <left>
        <color indexed="63"/>
      </left>
      <right>
        <color indexed="63"/>
      </right>
      <top style="thin">
        <color indexed="18"/>
      </top>
      <bottom>
        <color indexed="63"/>
      </bottom>
    </border>
    <border>
      <left style="thick">
        <color indexed="18"/>
      </left>
      <right>
        <color indexed="63"/>
      </right>
      <top>
        <color indexed="63"/>
      </top>
      <bottom style="thick">
        <color indexed="18"/>
      </bottom>
    </border>
    <border>
      <left style="thin">
        <color indexed="18"/>
      </left>
      <right style="thin">
        <color indexed="18"/>
      </right>
      <top style="thin">
        <color indexed="18"/>
      </top>
      <bottom style="thin">
        <color indexed="18"/>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style="thick">
        <color indexed="18"/>
      </top>
      <bottom style="thin">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81">
    <xf numFmtId="0" fontId="0" fillId="0" borderId="0" xfId="0" applyAlignment="1">
      <alignment/>
    </xf>
    <xf numFmtId="0" fontId="0" fillId="0" borderId="0" xfId="0"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 fillId="33" borderId="0" xfId="0" applyFont="1" applyFill="1" applyBorder="1" applyAlignment="1" applyProtection="1">
      <alignment horizontal="left" wrapText="1"/>
      <protection hidden="1"/>
    </xf>
    <xf numFmtId="0" fontId="3" fillId="34" borderId="0" xfId="0" applyFont="1" applyFill="1" applyBorder="1" applyAlignment="1" applyProtection="1">
      <alignment horizontal="center" wrapText="1"/>
      <protection hidden="1"/>
    </xf>
    <xf numFmtId="197" fontId="0" fillId="0" borderId="0" xfId="0" applyNumberFormat="1" applyBorder="1" applyAlignment="1" applyProtection="1">
      <alignment horizontal="center"/>
      <protection hidden="1"/>
    </xf>
    <xf numFmtId="197" fontId="0" fillId="0" borderId="10" xfId="0" applyNumberFormat="1" applyBorder="1" applyAlignment="1" applyProtection="1">
      <alignment horizontal="center"/>
      <protection hidden="1"/>
    </xf>
    <xf numFmtId="0" fontId="0" fillId="34" borderId="0" xfId="0" applyFill="1" applyBorder="1" applyAlignment="1" applyProtection="1">
      <alignment horizontal="left"/>
      <protection hidden="1"/>
    </xf>
    <xf numFmtId="0" fontId="0" fillId="34" borderId="11" xfId="0" applyFill="1" applyBorder="1" applyAlignment="1" applyProtection="1">
      <alignment horizontal="center"/>
      <protection hidden="1"/>
    </xf>
    <xf numFmtId="0" fontId="0" fillId="34" borderId="12" xfId="0" applyFill="1" applyBorder="1" applyAlignment="1" applyProtection="1">
      <alignment horizontal="center"/>
      <protection hidden="1"/>
    </xf>
    <xf numFmtId="0" fontId="0" fillId="0" borderId="13" xfId="0" applyBorder="1" applyAlignment="1" applyProtection="1">
      <alignment horizontal="left"/>
      <protection hidden="1"/>
    </xf>
    <xf numFmtId="0" fontId="0" fillId="0" borderId="10" xfId="0" applyBorder="1" applyAlignment="1" applyProtection="1">
      <alignment horizontal="left"/>
      <protection hidden="1"/>
    </xf>
    <xf numFmtId="0" fontId="0" fillId="0" borderId="13" xfId="0" applyBorder="1" applyAlignment="1" applyProtection="1">
      <alignment horizontal="center"/>
      <protection hidden="1"/>
    </xf>
    <xf numFmtId="186" fontId="0" fillId="0" borderId="0" xfId="0" applyNumberFormat="1" applyBorder="1" applyAlignment="1" applyProtection="1">
      <alignment horizontal="right"/>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2" fillId="0" borderId="17" xfId="0" applyFont="1" applyBorder="1" applyAlignment="1" applyProtection="1">
      <alignment horizontal="left"/>
      <protection hidden="1"/>
    </xf>
    <xf numFmtId="198" fontId="2" fillId="0" borderId="13" xfId="0" applyNumberFormat="1" applyFont="1" applyBorder="1" applyAlignment="1" applyProtection="1">
      <alignment horizontal="center"/>
      <protection hidden="1"/>
    </xf>
    <xf numFmtId="0" fontId="0" fillId="0" borderId="18" xfId="0" applyBorder="1" applyAlignment="1" applyProtection="1">
      <alignment horizontal="left"/>
      <protection hidden="1"/>
    </xf>
    <xf numFmtId="0" fontId="0" fillId="0" borderId="0" xfId="0" applyBorder="1" applyAlignment="1" applyProtection="1">
      <alignment horizontal="left" wrapText="1"/>
      <protection hidden="1"/>
    </xf>
    <xf numFmtId="0" fontId="0" fillId="0" borderId="19" xfId="0" applyBorder="1" applyAlignment="1" applyProtection="1">
      <alignment horizontal="left"/>
      <protection hidden="1"/>
    </xf>
    <xf numFmtId="0" fontId="0" fillId="0" borderId="10" xfId="0" applyBorder="1" applyAlignment="1" applyProtection="1">
      <alignment horizontal="left" wrapText="1"/>
      <protection hidden="1"/>
    </xf>
    <xf numFmtId="186" fontId="0" fillId="0" borderId="10" xfId="0" applyNumberFormat="1" applyBorder="1" applyAlignment="1" applyProtection="1">
      <alignment horizontal="right"/>
      <protection hidden="1"/>
    </xf>
    <xf numFmtId="0" fontId="0" fillId="0" borderId="10" xfId="0" applyBorder="1" applyAlignment="1" applyProtection="1">
      <alignment horizontal="center"/>
      <protection hidden="1"/>
    </xf>
    <xf numFmtId="0" fontId="0" fillId="0" borderId="0" xfId="0" applyFill="1" applyBorder="1" applyAlignment="1" applyProtection="1">
      <alignment horizontal="center"/>
      <protection hidden="1"/>
    </xf>
    <xf numFmtId="0" fontId="2" fillId="0" borderId="13" xfId="0" applyFont="1" applyBorder="1" applyAlignment="1" applyProtection="1">
      <alignment horizontal="center"/>
      <protection hidden="1"/>
    </xf>
    <xf numFmtId="208" fontId="0" fillId="0" borderId="15" xfId="0" applyNumberFormat="1" applyBorder="1" applyAlignment="1" applyProtection="1">
      <alignment horizontal="center"/>
      <protection hidden="1"/>
    </xf>
    <xf numFmtId="0" fontId="0" fillId="34" borderId="20" xfId="0" applyFill="1" applyBorder="1" applyAlignment="1" applyProtection="1">
      <alignment horizontal="center"/>
      <protection hidden="1"/>
    </xf>
    <xf numFmtId="0" fontId="2"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4" fillId="33" borderId="21" xfId="0" applyFont="1" applyFill="1" applyBorder="1" applyAlignment="1" applyProtection="1">
      <alignment horizontal="left" wrapText="1"/>
      <protection hidden="1"/>
    </xf>
    <xf numFmtId="0" fontId="0" fillId="34" borderId="22" xfId="0" applyFont="1" applyFill="1" applyBorder="1" applyAlignment="1" applyProtection="1">
      <alignment horizontal="left"/>
      <protection hidden="1"/>
    </xf>
    <xf numFmtId="0" fontId="5" fillId="34" borderId="0" xfId="0" applyFont="1" applyFill="1" applyBorder="1" applyAlignment="1" applyProtection="1">
      <alignment horizontal="right"/>
      <protection hidden="1"/>
    </xf>
    <xf numFmtId="198" fontId="2" fillId="34" borderId="20" xfId="0" applyNumberFormat="1" applyFont="1" applyFill="1" applyBorder="1" applyAlignment="1" applyProtection="1">
      <alignment horizontal="center"/>
      <protection hidden="1"/>
    </xf>
    <xf numFmtId="197" fontId="0" fillId="34" borderId="20" xfId="0" applyNumberFormat="1" applyFill="1" applyBorder="1" applyAlignment="1" applyProtection="1">
      <alignment horizontal="center"/>
      <protection hidden="1"/>
    </xf>
    <xf numFmtId="0" fontId="2" fillId="0" borderId="23" xfId="0" applyFont="1" applyFill="1" applyBorder="1" applyAlignment="1" applyProtection="1">
      <alignment horizontal="left"/>
      <protection hidden="1"/>
    </xf>
    <xf numFmtId="0" fontId="0" fillId="0" borderId="24" xfId="0" applyFont="1" applyFill="1" applyBorder="1" applyAlignment="1" applyProtection="1">
      <alignment horizontal="left"/>
      <protection hidden="1"/>
    </xf>
    <xf numFmtId="0" fontId="0" fillId="0" borderId="25" xfId="0" applyFont="1" applyFill="1" applyBorder="1" applyAlignment="1" applyProtection="1">
      <alignment horizontal="left"/>
      <protection hidden="1"/>
    </xf>
    <xf numFmtId="207" fontId="7" fillId="0" borderId="0" xfId="0" applyNumberFormat="1" applyFont="1" applyBorder="1" applyAlignment="1" applyProtection="1">
      <alignment horizontal="center" vertical="center"/>
      <protection hidden="1"/>
    </xf>
    <xf numFmtId="0" fontId="0" fillId="0" borderId="21"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0" fillId="34" borderId="0" xfId="0" applyFill="1" applyBorder="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0" fontId="0" fillId="0" borderId="0" xfId="0" applyAlignment="1" applyProtection="1">
      <alignment horizontal="center"/>
      <protection/>
    </xf>
    <xf numFmtId="0" fontId="0" fillId="34" borderId="22" xfId="0" applyFill="1" applyBorder="1" applyAlignment="1" applyProtection="1">
      <alignment/>
      <protection/>
    </xf>
    <xf numFmtId="0" fontId="0" fillId="34" borderId="29" xfId="0" applyFill="1" applyBorder="1" applyAlignment="1" applyProtection="1">
      <alignment/>
      <protection/>
    </xf>
    <xf numFmtId="0" fontId="0" fillId="34" borderId="27" xfId="0" applyFill="1" applyBorder="1" applyAlignment="1" applyProtection="1">
      <alignment horizontal="left" vertical="center"/>
      <protection/>
    </xf>
    <xf numFmtId="0" fontId="0" fillId="34" borderId="27" xfId="0" applyFill="1" applyBorder="1" applyAlignment="1" applyProtection="1">
      <alignment vertical="center"/>
      <protection/>
    </xf>
    <xf numFmtId="0" fontId="0" fillId="34" borderId="28" xfId="0" applyFill="1" applyBorder="1" applyAlignment="1" applyProtection="1">
      <alignment horizontal="left" vertical="center"/>
      <protection/>
    </xf>
    <xf numFmtId="0" fontId="0" fillId="0" borderId="0" xfId="0" applyAlignment="1" applyProtection="1">
      <alignment horizontal="left" vertical="center"/>
      <protection/>
    </xf>
    <xf numFmtId="0" fontId="0" fillId="34" borderId="21" xfId="0" applyFill="1" applyBorder="1" applyAlignment="1" applyProtection="1">
      <alignment/>
      <protection/>
    </xf>
    <xf numFmtId="0" fontId="3" fillId="34" borderId="30" xfId="0" applyFont="1" applyFill="1" applyBorder="1" applyAlignment="1" applyProtection="1">
      <alignment horizontal="center" vertical="center" wrapText="1"/>
      <protection/>
    </xf>
    <xf numFmtId="0" fontId="0" fillId="34" borderId="30" xfId="0" applyFill="1" applyBorder="1" applyAlignment="1" applyProtection="1">
      <alignment/>
      <protection/>
    </xf>
    <xf numFmtId="0" fontId="0" fillId="34" borderId="21" xfId="0"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34" borderId="0" xfId="0" applyFill="1" applyBorder="1" applyAlignment="1" applyProtection="1">
      <alignment vertical="center"/>
      <protection/>
    </xf>
    <xf numFmtId="0" fontId="0" fillId="34" borderId="20" xfId="0" applyFill="1" applyBorder="1" applyAlignment="1" applyProtection="1">
      <alignment horizontal="left" vertical="center"/>
      <protection/>
    </xf>
    <xf numFmtId="0" fontId="5" fillId="34" borderId="0" xfId="0" applyFont="1" applyFill="1" applyBorder="1" applyAlignment="1" applyProtection="1">
      <alignment/>
      <protection/>
    </xf>
    <xf numFmtId="0" fontId="0" fillId="35" borderId="0" xfId="0" applyFont="1" applyFill="1" applyBorder="1" applyAlignment="1" applyProtection="1">
      <alignment/>
      <protection/>
    </xf>
    <xf numFmtId="0" fontId="0" fillId="34" borderId="0" xfId="0" applyFill="1" applyAlignment="1" applyProtection="1">
      <alignment vertical="center"/>
      <protection/>
    </xf>
    <xf numFmtId="212" fontId="0" fillId="34" borderId="0" xfId="0" applyNumberFormat="1" applyFill="1" applyBorder="1" applyAlignment="1" applyProtection="1">
      <alignment horizontal="center"/>
      <protection/>
    </xf>
    <xf numFmtId="0" fontId="5" fillId="34" borderId="0" xfId="0" applyFont="1" applyFill="1" applyBorder="1" applyAlignment="1" applyProtection="1">
      <alignment horizontal="center"/>
      <protection/>
    </xf>
    <xf numFmtId="209" fontId="5" fillId="34" borderId="0" xfId="0" applyNumberFormat="1" applyFont="1" applyFill="1" applyBorder="1" applyAlignment="1" applyProtection="1">
      <alignment horizontal="center"/>
      <protection/>
    </xf>
    <xf numFmtId="0" fontId="4"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protection/>
    </xf>
    <xf numFmtId="184" fontId="13" fillId="34" borderId="0" xfId="0" applyNumberFormat="1" applyFont="1" applyFill="1" applyBorder="1" applyAlignment="1" applyProtection="1">
      <alignment horizontal="center" vertical="center"/>
      <protection/>
    </xf>
    <xf numFmtId="184" fontId="0" fillId="34" borderId="21" xfId="0" applyNumberFormat="1" applyFill="1" applyBorder="1" applyAlignment="1" applyProtection="1">
      <alignment horizontal="center"/>
      <protection/>
    </xf>
    <xf numFmtId="0" fontId="5" fillId="34" borderId="0" xfId="0" applyFont="1" applyFill="1" applyBorder="1" applyAlignment="1" applyProtection="1">
      <alignment horizontal="right"/>
      <protection/>
    </xf>
    <xf numFmtId="184" fontId="0" fillId="34" borderId="0" xfId="0" applyNumberFormat="1" applyFill="1" applyBorder="1" applyAlignment="1" applyProtection="1">
      <alignment horizontal="center"/>
      <protection/>
    </xf>
    <xf numFmtId="184" fontId="0" fillId="34" borderId="20" xfId="0" applyNumberFormat="1" applyFill="1" applyBorder="1" applyAlignment="1" applyProtection="1">
      <alignment horizontal="center"/>
      <protection/>
    </xf>
    <xf numFmtId="184" fontId="0" fillId="0" borderId="0" xfId="0" applyNumberFormat="1" applyAlignment="1" applyProtection="1">
      <alignment horizontal="center"/>
      <protection/>
    </xf>
    <xf numFmtId="0" fontId="0" fillId="34" borderId="31" xfId="0" applyFill="1" applyBorder="1" applyAlignment="1" applyProtection="1">
      <alignment/>
      <protection/>
    </xf>
    <xf numFmtId="211" fontId="0" fillId="0" borderId="0" xfId="0" applyNumberFormat="1" applyAlignment="1" applyProtection="1">
      <alignment/>
      <protection/>
    </xf>
    <xf numFmtId="0" fontId="0" fillId="0" borderId="0" xfId="0" applyFill="1" applyBorder="1" applyAlignment="1" applyProtection="1">
      <alignment/>
      <protection/>
    </xf>
    <xf numFmtId="3" fontId="3" fillId="0" borderId="32" xfId="0" applyNumberFormat="1" applyFont="1" applyFill="1" applyBorder="1" applyAlignment="1" applyProtection="1">
      <alignment horizontal="center"/>
      <protection locked="0"/>
    </xf>
    <xf numFmtId="0" fontId="17" fillId="34" borderId="0" xfId="0" applyFont="1" applyFill="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horizontal="center" vertical="center"/>
    </xf>
    <xf numFmtId="0" fontId="0" fillId="0" borderId="0" xfId="0" applyBorder="1" applyAlignment="1" applyProtection="1">
      <alignment horizontal="center" vertical="center"/>
      <protection/>
    </xf>
    <xf numFmtId="0" fontId="0" fillId="0" borderId="0" xfId="0" applyFill="1" applyBorder="1" applyAlignment="1">
      <alignment horizontal="center" vertical="center" wrapText="1"/>
    </xf>
    <xf numFmtId="0" fontId="6" fillId="0" borderId="0" xfId="0" applyFont="1" applyFill="1" applyBorder="1" applyAlignment="1" applyProtection="1">
      <alignment horizontal="center" vertical="center"/>
      <protection hidden="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45" applyFont="1" applyFill="1" applyBorder="1" applyAlignment="1" applyProtection="1">
      <alignment horizontal="center"/>
      <protection hidden="1"/>
    </xf>
    <xf numFmtId="0" fontId="9" fillId="0" borderId="0" xfId="45" applyFont="1" applyFill="1" applyBorder="1" applyAlignment="1" applyProtection="1">
      <alignment horizontal="center"/>
      <protection hidden="1"/>
    </xf>
    <xf numFmtId="0" fontId="0" fillId="0" borderId="0" xfId="0" applyFill="1" applyBorder="1" applyAlignment="1">
      <alignment/>
    </xf>
    <xf numFmtId="0" fontId="9" fillId="0" borderId="0" xfId="45" applyFill="1" applyBorder="1" applyAlignment="1" applyProtection="1">
      <alignment horizontal="center"/>
      <protection hidden="1"/>
    </xf>
    <xf numFmtId="0" fontId="8" fillId="0"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left" wrapText="1"/>
      <protection hidden="1"/>
    </xf>
    <xf numFmtId="0" fontId="4" fillId="34" borderId="21" xfId="0" applyFont="1" applyFill="1" applyBorder="1" applyAlignment="1" applyProtection="1">
      <alignment horizontal="left" wrapText="1"/>
      <protection hidden="1"/>
    </xf>
    <xf numFmtId="204" fontId="3" fillId="34" borderId="0" xfId="0" applyNumberFormat="1" applyFont="1" applyFill="1" applyBorder="1" applyAlignment="1" applyProtection="1">
      <alignment horizontal="center" wrapText="1"/>
      <protection hidden="1"/>
    </xf>
    <xf numFmtId="204" fontId="0" fillId="34" borderId="0" xfId="0" applyNumberFormat="1" applyFill="1" applyBorder="1" applyAlignment="1" applyProtection="1">
      <alignment/>
      <protection/>
    </xf>
    <xf numFmtId="197" fontId="19" fillId="0" borderId="0" xfId="0" applyNumberFormat="1" applyFont="1" applyBorder="1" applyAlignment="1" applyProtection="1">
      <alignment horizontal="center"/>
      <protection hidden="1"/>
    </xf>
    <xf numFmtId="197" fontId="19" fillId="0" borderId="10" xfId="0" applyNumberFormat="1" applyFont="1" applyBorder="1" applyAlignment="1" applyProtection="1">
      <alignment horizontal="center"/>
      <protection hidden="1"/>
    </xf>
    <xf numFmtId="198" fontId="20" fillId="0" borderId="13" xfId="0" applyNumberFormat="1" applyFont="1" applyBorder="1" applyAlignment="1" applyProtection="1">
      <alignment horizontal="center"/>
      <protection hidden="1"/>
    </xf>
    <xf numFmtId="197" fontId="19" fillId="0" borderId="33" xfId="0" applyNumberFormat="1" applyFont="1" applyBorder="1" applyAlignment="1" applyProtection="1">
      <alignment horizontal="center"/>
      <protection hidden="1"/>
    </xf>
    <xf numFmtId="197" fontId="19" fillId="0" borderId="34" xfId="0" applyNumberFormat="1" applyFont="1" applyBorder="1" applyAlignment="1" applyProtection="1">
      <alignment horizontal="center"/>
      <protection hidden="1"/>
    </xf>
    <xf numFmtId="198" fontId="20" fillId="0" borderId="35" xfId="0" applyNumberFormat="1" applyFont="1" applyBorder="1" applyAlignment="1" applyProtection="1">
      <alignment horizontal="center"/>
      <protection hidden="1"/>
    </xf>
    <xf numFmtId="0" fontId="0" fillId="0" borderId="10" xfId="0" applyFill="1" applyBorder="1" applyAlignment="1" applyProtection="1">
      <alignment/>
      <protection/>
    </xf>
    <xf numFmtId="0" fontId="16" fillId="34" borderId="0" xfId="0" applyFont="1" applyFill="1" applyBorder="1" applyAlignment="1" applyProtection="1">
      <alignment horizontal="center" vertical="center"/>
      <protection/>
    </xf>
    <xf numFmtId="0" fontId="16" fillId="0" borderId="0" xfId="0" applyFont="1" applyAlignment="1" applyProtection="1">
      <alignment horizontal="center" vertical="center"/>
      <protection/>
    </xf>
    <xf numFmtId="213" fontId="14" fillId="34" borderId="0" xfId="0" applyNumberFormat="1" applyFont="1" applyFill="1" applyBorder="1" applyAlignment="1" applyProtection="1">
      <alignment horizontal="left" vertical="center" wrapText="1"/>
      <protection/>
    </xf>
    <xf numFmtId="0" fontId="14" fillId="0" borderId="0" xfId="0" applyFont="1" applyAlignment="1" applyProtection="1">
      <alignment horizontal="left" vertical="center" wrapText="1"/>
      <protection/>
    </xf>
    <xf numFmtId="212" fontId="5" fillId="34" borderId="0" xfId="0" applyNumberFormat="1" applyFont="1" applyFill="1" applyBorder="1" applyAlignment="1" applyProtection="1">
      <alignment horizontal="center"/>
      <protection/>
    </xf>
    <xf numFmtId="213" fontId="5" fillId="34" borderId="0" xfId="0" applyNumberFormat="1" applyFont="1" applyFill="1" applyBorder="1" applyAlignment="1" applyProtection="1">
      <alignment horizontal="center"/>
      <protection/>
    </xf>
    <xf numFmtId="209" fontId="5" fillId="34" borderId="0" xfId="0" applyNumberFormat="1" applyFont="1" applyFill="1" applyBorder="1" applyAlignment="1" applyProtection="1">
      <alignment horizontal="center"/>
      <protection/>
    </xf>
    <xf numFmtId="0" fontId="4" fillId="34" borderId="0" xfId="0" applyFont="1" applyFill="1" applyBorder="1" applyAlignment="1" applyProtection="1">
      <alignment horizontal="center" vertical="center" wrapText="1"/>
      <protection/>
    </xf>
    <xf numFmtId="0" fontId="0" fillId="0" borderId="0" xfId="0" applyAlignment="1" applyProtection="1">
      <alignment/>
      <protection/>
    </xf>
    <xf numFmtId="0" fontId="4" fillId="34" borderId="36" xfId="0" applyFont="1" applyFill="1" applyBorder="1" applyAlignment="1" applyProtection="1">
      <alignment horizontal="center" vertical="center" wrapText="1"/>
      <protection/>
    </xf>
    <xf numFmtId="0" fontId="6" fillId="0" borderId="26" xfId="0" applyFont="1" applyBorder="1" applyAlignment="1" applyProtection="1">
      <alignment horizontal="center" vertical="center"/>
      <protection hidden="1"/>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9" xfId="0" applyBorder="1" applyAlignment="1" applyProtection="1">
      <alignment horizontal="center" vertical="center"/>
      <protection/>
    </xf>
    <xf numFmtId="0" fontId="7" fillId="0" borderId="27" xfId="0" applyFont="1" applyBorder="1" applyAlignment="1" applyProtection="1">
      <alignment horizontal="center"/>
      <protection hidden="1"/>
    </xf>
    <xf numFmtId="0" fontId="7" fillId="0" borderId="28" xfId="0" applyFont="1" applyBorder="1" applyAlignment="1" applyProtection="1">
      <alignment horizontal="center"/>
      <protection hidden="1"/>
    </xf>
    <xf numFmtId="207" fontId="7" fillId="0" borderId="22" xfId="0" applyNumberFormat="1" applyFont="1" applyBorder="1" applyAlignment="1" applyProtection="1">
      <alignment horizontal="center" vertical="center"/>
      <protection hidden="1"/>
    </xf>
    <xf numFmtId="207" fontId="7" fillId="0" borderId="29" xfId="0" applyNumberFormat="1" applyFont="1" applyBorder="1" applyAlignment="1" applyProtection="1">
      <alignment horizontal="center" vertical="center"/>
      <protection hidden="1"/>
    </xf>
    <xf numFmtId="0" fontId="5" fillId="34" borderId="0" xfId="0" applyFont="1" applyFill="1" applyBorder="1" applyAlignment="1" applyProtection="1">
      <alignment horizontal="left"/>
      <protection/>
    </xf>
    <xf numFmtId="184" fontId="3" fillId="0" borderId="37" xfId="0" applyNumberFormat="1" applyFont="1" applyFill="1" applyBorder="1" applyAlignment="1" applyProtection="1">
      <alignment horizontal="center"/>
      <protection locked="0"/>
    </xf>
    <xf numFmtId="0" fontId="0" fillId="0" borderId="38" xfId="0" applyBorder="1" applyAlignment="1" applyProtection="1">
      <alignment/>
      <protection locked="0"/>
    </xf>
    <xf numFmtId="0" fontId="0" fillId="0" borderId="0" xfId="0" applyBorder="1" applyAlignment="1" applyProtection="1">
      <alignment horizontal="left"/>
      <protection hidden="1"/>
    </xf>
    <xf numFmtId="0" fontId="4" fillId="34" borderId="39" xfId="0" applyFont="1" applyFill="1" applyBorder="1" applyAlignment="1" applyProtection="1">
      <alignment horizontal="left" vertical="center"/>
      <protection/>
    </xf>
    <xf numFmtId="0" fontId="0" fillId="0" borderId="39" xfId="0" applyBorder="1" applyAlignment="1" applyProtection="1">
      <alignment vertical="center"/>
      <protection/>
    </xf>
    <xf numFmtId="0" fontId="3" fillId="0" borderId="37"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horizontal="left"/>
      <protection hidden="1"/>
    </xf>
    <xf numFmtId="0" fontId="4" fillId="34" borderId="36" xfId="0" applyFont="1" applyFill="1" applyBorder="1" applyAlignment="1" applyProtection="1">
      <alignment horizontal="left" vertical="center"/>
      <protection/>
    </xf>
    <xf numFmtId="0" fontId="0" fillId="0" borderId="36" xfId="0" applyBorder="1" applyAlignment="1" applyProtection="1">
      <alignment vertical="center"/>
      <protection/>
    </xf>
    <xf numFmtId="209" fontId="14" fillId="34" borderId="0" xfId="0" applyNumberFormat="1" applyFont="1" applyFill="1" applyBorder="1" applyAlignment="1" applyProtection="1">
      <alignment horizontal="left" vertical="center" wrapText="1"/>
      <protection/>
    </xf>
    <xf numFmtId="0" fontId="15" fillId="0" borderId="0" xfId="0" applyFont="1" applyAlignment="1" applyProtection="1">
      <alignment horizontal="left"/>
      <protection/>
    </xf>
    <xf numFmtId="210" fontId="3" fillId="0" borderId="37" xfId="0" applyNumberFormat="1" applyFont="1" applyFill="1" applyBorder="1" applyAlignment="1" applyProtection="1">
      <alignment horizontal="center" wrapText="1"/>
      <protection hidden="1" locked="0"/>
    </xf>
    <xf numFmtId="210" fontId="0" fillId="0" borderId="38" xfId="0" applyNumberFormat="1" applyFill="1" applyBorder="1" applyAlignment="1" applyProtection="1">
      <alignment horizontal="center" wrapText="1"/>
      <protection locked="0"/>
    </xf>
    <xf numFmtId="204" fontId="3" fillId="0" borderId="37" xfId="0" applyNumberFormat="1" applyFont="1" applyFill="1" applyBorder="1" applyAlignment="1" applyProtection="1">
      <alignment horizontal="center" wrapText="1"/>
      <protection hidden="1" locked="0"/>
    </xf>
    <xf numFmtId="204" fontId="0" fillId="0" borderId="38" xfId="0" applyNumberFormat="1" applyFill="1" applyBorder="1" applyAlignment="1" applyProtection="1">
      <alignment/>
      <protection locked="0"/>
    </xf>
    <xf numFmtId="0" fontId="5" fillId="34"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hidden="1"/>
    </xf>
    <xf numFmtId="0" fontId="0" fillId="0" borderId="0" xfId="0" applyFill="1" applyBorder="1" applyAlignment="1">
      <alignment horizontal="center" vertical="center"/>
    </xf>
    <xf numFmtId="0" fontId="5"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9" fillId="0" borderId="0" xfId="45" applyFont="1" applyFill="1" applyBorder="1" applyAlignment="1" applyProtection="1">
      <alignment horizontal="center"/>
      <protection hidden="1"/>
    </xf>
    <xf numFmtId="0" fontId="10" fillId="0" borderId="0" xfId="45"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0" xfId="0" applyFill="1" applyBorder="1" applyAlignment="1">
      <alignment/>
    </xf>
    <xf numFmtId="0" fontId="9" fillId="0" borderId="0" xfId="45" applyFill="1" applyBorder="1" applyAlignment="1" applyProtection="1">
      <alignment horizontal="center"/>
      <protection hidden="1"/>
    </xf>
    <xf numFmtId="0" fontId="18" fillId="34" borderId="26" xfId="0" applyFont="1" applyFill="1" applyBorder="1" applyAlignment="1" applyProtection="1">
      <alignment/>
      <protection/>
    </xf>
    <xf numFmtId="0" fontId="18" fillId="0" borderId="27" xfId="0" applyFont="1" applyBorder="1" applyAlignment="1">
      <alignment/>
    </xf>
    <xf numFmtId="0" fontId="18" fillId="0" borderId="21" xfId="0" applyFont="1" applyBorder="1" applyAlignment="1">
      <alignment/>
    </xf>
    <xf numFmtId="0" fontId="18" fillId="0" borderId="0" xfId="0" applyFont="1" applyAlignment="1">
      <alignment/>
    </xf>
    <xf numFmtId="210" fontId="12" fillId="34" borderId="0" xfId="0" applyNumberFormat="1" applyFont="1" applyFill="1" applyBorder="1" applyAlignment="1" applyProtection="1">
      <alignment horizontal="left" vertical="top"/>
      <protection/>
    </xf>
    <xf numFmtId="0" fontId="12" fillId="0" borderId="0" xfId="0" applyFont="1" applyAlignment="1">
      <alignment horizontal="left" vertical="top"/>
    </xf>
    <xf numFmtId="210" fontId="12" fillId="34" borderId="22" xfId="0" applyNumberFormat="1" applyFont="1" applyFill="1" applyBorder="1" applyAlignment="1" applyProtection="1">
      <alignment horizontal="left" vertical="top"/>
      <protection/>
    </xf>
    <xf numFmtId="0" fontId="12" fillId="0" borderId="22" xfId="0" applyFont="1" applyBorder="1" applyAlignment="1">
      <alignment horizontal="left" vertical="top"/>
    </xf>
    <xf numFmtId="0" fontId="8" fillId="34" borderId="21" xfId="0" applyFont="1" applyFill="1" applyBorder="1" applyAlignment="1" applyProtection="1">
      <alignment horizontal="center" vertical="center" wrapText="1"/>
      <protection/>
    </xf>
    <xf numFmtId="0" fontId="0" fillId="0" borderId="0" xfId="0" applyBorder="1" applyAlignment="1">
      <alignment/>
    </xf>
    <xf numFmtId="0" fontId="0" fillId="0" borderId="20" xfId="0" applyBorder="1" applyAlignment="1">
      <alignment/>
    </xf>
    <xf numFmtId="0" fontId="8" fillId="34" borderId="21"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0" borderId="10"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10" xfId="0" applyFill="1" applyBorder="1" applyAlignment="1">
      <alignment/>
    </xf>
    <xf numFmtId="0" fontId="3" fillId="0" borderId="37" xfId="0" applyFont="1" applyFill="1" applyBorder="1" applyAlignment="1" applyProtection="1">
      <alignment horizontal="center" wrapText="1"/>
      <protection hidden="1" locked="0"/>
    </xf>
    <xf numFmtId="0" fontId="0" fillId="0" borderId="38" xfId="0" applyFill="1" applyBorder="1" applyAlignment="1" applyProtection="1">
      <alignment/>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8">
    <dxf>
      <font>
        <color auto="1"/>
      </font>
      <fill>
        <patternFill patternType="none">
          <bgColor indexed="65"/>
        </patternFill>
      </fill>
      <border>
        <left style="thin"/>
        <right style="thin"/>
        <top style="thin"/>
        <bottom style="thin"/>
      </border>
    </dxf>
    <dxf>
      <font>
        <color indexed="10"/>
      </font>
    </dxf>
    <dxf>
      <font>
        <b/>
        <i val="0"/>
        <color indexed="57"/>
      </font>
    </dxf>
    <dxf>
      <font>
        <b/>
        <i val="0"/>
        <color indexed="10"/>
      </font>
    </dxf>
    <dxf>
      <font>
        <b/>
        <i val="0"/>
        <color indexed="57"/>
      </font>
    </dxf>
    <dxf>
      <font>
        <color indexed="10"/>
      </font>
    </dxf>
    <dxf>
      <font>
        <b/>
        <i val="0"/>
        <color indexed="57"/>
      </font>
    </dxf>
    <dxf>
      <font>
        <color auto="1"/>
      </font>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16</xdr:row>
      <xdr:rowOff>47625</xdr:rowOff>
    </xdr:from>
    <xdr:to>
      <xdr:col>2</xdr:col>
      <xdr:colOff>2266950</xdr:colOff>
      <xdr:row>24</xdr:row>
      <xdr:rowOff>133350</xdr:rowOff>
    </xdr:to>
    <xdr:pic>
      <xdr:nvPicPr>
        <xdr:cNvPr id="1" name="Picture 189"/>
        <xdr:cNvPicPr preferRelativeResize="1">
          <a:picLocks noChangeAspect="1"/>
        </xdr:cNvPicPr>
      </xdr:nvPicPr>
      <xdr:blipFill>
        <a:blip r:embed="rId1"/>
        <a:stretch>
          <a:fillRect/>
        </a:stretch>
      </xdr:blipFill>
      <xdr:spPr>
        <a:xfrm>
          <a:off x="323850" y="3276600"/>
          <a:ext cx="2943225" cy="1466850"/>
        </a:xfrm>
        <a:prstGeom prst="rect">
          <a:avLst/>
        </a:prstGeom>
        <a:noFill/>
        <a:ln w="9525" cmpd="sng">
          <a:noFill/>
        </a:ln>
      </xdr:spPr>
    </xdr:pic>
    <xdr:clientData/>
  </xdr:twoCellAnchor>
  <xdr:twoCellAnchor editAs="oneCell">
    <xdr:from>
      <xdr:col>4</xdr:col>
      <xdr:colOff>1247775</xdr:colOff>
      <xdr:row>19</xdr:row>
      <xdr:rowOff>133350</xdr:rowOff>
    </xdr:from>
    <xdr:to>
      <xdr:col>7</xdr:col>
      <xdr:colOff>209550</xdr:colOff>
      <xdr:row>27</xdr:row>
      <xdr:rowOff>142875</xdr:rowOff>
    </xdr:to>
    <xdr:pic>
      <xdr:nvPicPr>
        <xdr:cNvPr id="2" name="Picture 163"/>
        <xdr:cNvPicPr preferRelativeResize="1">
          <a:picLocks noChangeAspect="1"/>
        </xdr:cNvPicPr>
      </xdr:nvPicPr>
      <xdr:blipFill>
        <a:blip r:embed="rId2"/>
        <a:stretch>
          <a:fillRect/>
        </a:stretch>
      </xdr:blipFill>
      <xdr:spPr>
        <a:xfrm>
          <a:off x="5610225" y="3952875"/>
          <a:ext cx="1343025" cy="1285875"/>
        </a:xfrm>
        <a:prstGeom prst="rect">
          <a:avLst/>
        </a:prstGeom>
        <a:noFill/>
        <a:ln w="9525" cmpd="sng">
          <a:noFill/>
        </a:ln>
      </xdr:spPr>
    </xdr:pic>
    <xdr:clientData/>
  </xdr:twoCellAnchor>
  <xdr:twoCellAnchor editAs="oneCell">
    <xdr:from>
      <xdr:col>10</xdr:col>
      <xdr:colOff>9525</xdr:colOff>
      <xdr:row>19</xdr:row>
      <xdr:rowOff>133350</xdr:rowOff>
    </xdr:from>
    <xdr:to>
      <xdr:col>12</xdr:col>
      <xdr:colOff>247650</xdr:colOff>
      <xdr:row>27</xdr:row>
      <xdr:rowOff>142875</xdr:rowOff>
    </xdr:to>
    <xdr:pic>
      <xdr:nvPicPr>
        <xdr:cNvPr id="3" name="Picture 163"/>
        <xdr:cNvPicPr preferRelativeResize="1">
          <a:picLocks noChangeAspect="1"/>
        </xdr:cNvPicPr>
      </xdr:nvPicPr>
      <xdr:blipFill>
        <a:blip r:embed="rId2"/>
        <a:stretch>
          <a:fillRect/>
        </a:stretch>
      </xdr:blipFill>
      <xdr:spPr>
        <a:xfrm>
          <a:off x="9201150" y="3952875"/>
          <a:ext cx="1343025" cy="1285875"/>
        </a:xfrm>
        <a:prstGeom prst="rect">
          <a:avLst/>
        </a:prstGeom>
        <a:noFill/>
        <a:ln w="9525" cmpd="sng">
          <a:noFill/>
        </a:ln>
      </xdr:spPr>
    </xdr:pic>
    <xdr:clientData/>
  </xdr:twoCellAnchor>
  <xdr:twoCellAnchor editAs="oneCell">
    <xdr:from>
      <xdr:col>15</xdr:col>
      <xdr:colOff>47625</xdr:colOff>
      <xdr:row>19</xdr:row>
      <xdr:rowOff>133350</xdr:rowOff>
    </xdr:from>
    <xdr:to>
      <xdr:col>17</xdr:col>
      <xdr:colOff>285750</xdr:colOff>
      <xdr:row>27</xdr:row>
      <xdr:rowOff>142875</xdr:rowOff>
    </xdr:to>
    <xdr:pic>
      <xdr:nvPicPr>
        <xdr:cNvPr id="4" name="Picture 163"/>
        <xdr:cNvPicPr preferRelativeResize="1">
          <a:picLocks noChangeAspect="1"/>
        </xdr:cNvPicPr>
      </xdr:nvPicPr>
      <xdr:blipFill>
        <a:blip r:embed="rId2"/>
        <a:stretch>
          <a:fillRect/>
        </a:stretch>
      </xdr:blipFill>
      <xdr:spPr>
        <a:xfrm>
          <a:off x="12792075" y="3952875"/>
          <a:ext cx="1343025" cy="1285875"/>
        </a:xfrm>
        <a:prstGeom prst="rect">
          <a:avLst/>
        </a:prstGeom>
        <a:noFill/>
        <a:ln w="9525" cmpd="sng">
          <a:noFill/>
        </a:ln>
      </xdr:spPr>
    </xdr:pic>
    <xdr:clientData/>
  </xdr:twoCellAnchor>
  <xdr:twoCellAnchor editAs="oneCell">
    <xdr:from>
      <xdr:col>19</xdr:col>
      <xdr:colOff>1162050</xdr:colOff>
      <xdr:row>19</xdr:row>
      <xdr:rowOff>133350</xdr:rowOff>
    </xdr:from>
    <xdr:to>
      <xdr:col>22</xdr:col>
      <xdr:colOff>123825</xdr:colOff>
      <xdr:row>27</xdr:row>
      <xdr:rowOff>142875</xdr:rowOff>
    </xdr:to>
    <xdr:pic>
      <xdr:nvPicPr>
        <xdr:cNvPr id="5" name="Picture 163"/>
        <xdr:cNvPicPr preferRelativeResize="1">
          <a:picLocks noChangeAspect="1"/>
        </xdr:cNvPicPr>
      </xdr:nvPicPr>
      <xdr:blipFill>
        <a:blip r:embed="rId2"/>
        <a:stretch>
          <a:fillRect/>
        </a:stretch>
      </xdr:blipFill>
      <xdr:spPr>
        <a:xfrm>
          <a:off x="16182975" y="3952875"/>
          <a:ext cx="1343025" cy="1285875"/>
        </a:xfrm>
        <a:prstGeom prst="rect">
          <a:avLst/>
        </a:prstGeom>
        <a:noFill/>
        <a:ln w="9525" cmpd="sng">
          <a:noFill/>
        </a:ln>
      </xdr:spPr>
    </xdr:pic>
    <xdr:clientData/>
  </xdr:twoCellAnchor>
  <xdr:twoCellAnchor editAs="oneCell">
    <xdr:from>
      <xdr:col>24</xdr:col>
      <xdr:colOff>1238250</xdr:colOff>
      <xdr:row>19</xdr:row>
      <xdr:rowOff>133350</xdr:rowOff>
    </xdr:from>
    <xdr:to>
      <xdr:col>27</xdr:col>
      <xdr:colOff>200025</xdr:colOff>
      <xdr:row>27</xdr:row>
      <xdr:rowOff>142875</xdr:rowOff>
    </xdr:to>
    <xdr:pic>
      <xdr:nvPicPr>
        <xdr:cNvPr id="6" name="Picture 163"/>
        <xdr:cNvPicPr preferRelativeResize="1">
          <a:picLocks noChangeAspect="1"/>
        </xdr:cNvPicPr>
      </xdr:nvPicPr>
      <xdr:blipFill>
        <a:blip r:embed="rId2"/>
        <a:stretch>
          <a:fillRect/>
        </a:stretch>
      </xdr:blipFill>
      <xdr:spPr>
        <a:xfrm>
          <a:off x="19812000" y="3952875"/>
          <a:ext cx="1343025" cy="1285875"/>
        </a:xfrm>
        <a:prstGeom prst="rect">
          <a:avLst/>
        </a:prstGeom>
        <a:noFill/>
        <a:ln w="9525" cmpd="sng">
          <a:noFill/>
        </a:ln>
      </xdr:spPr>
    </xdr:pic>
    <xdr:clientData/>
  </xdr:twoCellAnchor>
  <xdr:twoCellAnchor editAs="oneCell">
    <xdr:from>
      <xdr:col>29</xdr:col>
      <xdr:colOff>1200150</xdr:colOff>
      <xdr:row>19</xdr:row>
      <xdr:rowOff>133350</xdr:rowOff>
    </xdr:from>
    <xdr:to>
      <xdr:col>32</xdr:col>
      <xdr:colOff>161925</xdr:colOff>
      <xdr:row>27</xdr:row>
      <xdr:rowOff>142875</xdr:rowOff>
    </xdr:to>
    <xdr:pic>
      <xdr:nvPicPr>
        <xdr:cNvPr id="7" name="Picture 163"/>
        <xdr:cNvPicPr preferRelativeResize="1">
          <a:picLocks noChangeAspect="1"/>
        </xdr:cNvPicPr>
      </xdr:nvPicPr>
      <xdr:blipFill>
        <a:blip r:embed="rId2"/>
        <a:stretch>
          <a:fillRect/>
        </a:stretch>
      </xdr:blipFill>
      <xdr:spPr>
        <a:xfrm>
          <a:off x="23326725" y="3952875"/>
          <a:ext cx="1343025" cy="1285875"/>
        </a:xfrm>
        <a:prstGeom prst="rect">
          <a:avLst/>
        </a:prstGeom>
        <a:noFill/>
        <a:ln w="9525" cmpd="sng">
          <a:noFill/>
        </a:ln>
      </xdr:spPr>
    </xdr:pic>
    <xdr:clientData/>
  </xdr:twoCellAnchor>
  <xdr:twoCellAnchor editAs="oneCell">
    <xdr:from>
      <xdr:col>34</xdr:col>
      <xdr:colOff>1038225</xdr:colOff>
      <xdr:row>19</xdr:row>
      <xdr:rowOff>133350</xdr:rowOff>
    </xdr:from>
    <xdr:to>
      <xdr:col>37</xdr:col>
      <xdr:colOff>0</xdr:colOff>
      <xdr:row>27</xdr:row>
      <xdr:rowOff>142875</xdr:rowOff>
    </xdr:to>
    <xdr:pic>
      <xdr:nvPicPr>
        <xdr:cNvPr id="8" name="Picture 163"/>
        <xdr:cNvPicPr preferRelativeResize="1">
          <a:picLocks noChangeAspect="1"/>
        </xdr:cNvPicPr>
      </xdr:nvPicPr>
      <xdr:blipFill>
        <a:blip r:embed="rId2"/>
        <a:stretch>
          <a:fillRect/>
        </a:stretch>
      </xdr:blipFill>
      <xdr:spPr>
        <a:xfrm>
          <a:off x="26717625" y="3952875"/>
          <a:ext cx="1343025" cy="1285875"/>
        </a:xfrm>
        <a:prstGeom prst="rect">
          <a:avLst/>
        </a:prstGeom>
        <a:noFill/>
        <a:ln w="9525" cmpd="sng">
          <a:noFill/>
        </a:ln>
      </xdr:spPr>
    </xdr:pic>
    <xdr:clientData/>
  </xdr:twoCellAnchor>
  <xdr:twoCellAnchor editAs="oneCell">
    <xdr:from>
      <xdr:col>39</xdr:col>
      <xdr:colOff>1028700</xdr:colOff>
      <xdr:row>19</xdr:row>
      <xdr:rowOff>142875</xdr:rowOff>
    </xdr:from>
    <xdr:to>
      <xdr:col>41</xdr:col>
      <xdr:colOff>542925</xdr:colOff>
      <xdr:row>27</xdr:row>
      <xdr:rowOff>152400</xdr:rowOff>
    </xdr:to>
    <xdr:pic>
      <xdr:nvPicPr>
        <xdr:cNvPr id="9" name="Picture 163"/>
        <xdr:cNvPicPr preferRelativeResize="1">
          <a:picLocks noChangeAspect="1"/>
        </xdr:cNvPicPr>
      </xdr:nvPicPr>
      <xdr:blipFill>
        <a:blip r:embed="rId2"/>
        <a:stretch>
          <a:fillRect/>
        </a:stretch>
      </xdr:blipFill>
      <xdr:spPr>
        <a:xfrm>
          <a:off x="30260925" y="3962400"/>
          <a:ext cx="1343025" cy="1285875"/>
        </a:xfrm>
        <a:prstGeom prst="rect">
          <a:avLst/>
        </a:prstGeom>
        <a:noFill/>
        <a:ln w="9525" cmpd="sng">
          <a:noFill/>
        </a:ln>
      </xdr:spPr>
    </xdr:pic>
    <xdr:clientData/>
  </xdr:twoCellAnchor>
  <xdr:twoCellAnchor>
    <xdr:from>
      <xdr:col>9</xdr:col>
      <xdr:colOff>9525</xdr:colOff>
      <xdr:row>0</xdr:row>
      <xdr:rowOff>114300</xdr:rowOff>
    </xdr:from>
    <xdr:to>
      <xdr:col>15</xdr:col>
      <xdr:colOff>266700</xdr:colOff>
      <xdr:row>3</xdr:row>
      <xdr:rowOff>123825</xdr:rowOff>
    </xdr:to>
    <xdr:pic>
      <xdr:nvPicPr>
        <xdr:cNvPr id="10" name="圖片 10"/>
        <xdr:cNvPicPr preferRelativeResize="1">
          <a:picLocks noChangeAspect="1"/>
        </xdr:cNvPicPr>
      </xdr:nvPicPr>
      <xdr:blipFill>
        <a:blip r:embed="rId3"/>
        <a:srcRect t="3773" b="3773"/>
        <a:stretch>
          <a:fillRect/>
        </a:stretch>
      </xdr:blipFill>
      <xdr:spPr>
        <a:xfrm>
          <a:off x="7924800" y="114300"/>
          <a:ext cx="50863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2:AQ85"/>
  <sheetViews>
    <sheetView tabSelected="1" zoomScalePageLayoutView="0" workbookViewId="0" topLeftCell="A1">
      <selection activeCell="I6" sqref="I6"/>
    </sheetView>
  </sheetViews>
  <sheetFormatPr defaultColWidth="10.7109375" defaultRowHeight="12.75"/>
  <cols>
    <col min="1" max="1" width="4.28125" style="43" customWidth="1"/>
    <col min="2" max="2" width="10.7109375" style="43" customWidth="1"/>
    <col min="3" max="3" width="37.7109375" style="43" customWidth="1"/>
    <col min="4" max="4" width="12.7109375" style="43" customWidth="1"/>
    <col min="5" max="5" width="19.140625" style="43" customWidth="1"/>
    <col min="6" max="7" width="8.28125" style="43" customWidth="1"/>
    <col min="8" max="8" width="4.8515625" style="43" customWidth="1"/>
    <col min="9" max="9" width="12.7109375" style="43" customWidth="1"/>
    <col min="10" max="10" width="19.140625" style="43" customWidth="1"/>
    <col min="11" max="12" width="8.28125" style="43" customWidth="1"/>
    <col min="13" max="13" width="4.8515625" style="43" customWidth="1"/>
    <col min="14" max="14" width="12.7109375" style="43" customWidth="1"/>
    <col min="15" max="15" width="19.140625" style="43" customWidth="1"/>
    <col min="16" max="17" width="8.28125" style="43" customWidth="1"/>
    <col min="18" max="18" width="4.8515625" style="43" customWidth="1"/>
    <col min="19" max="19" width="12.7109375" style="43" customWidth="1"/>
    <col min="20" max="20" width="19.140625" style="43" customWidth="1"/>
    <col min="21" max="22" width="8.28125" style="43" customWidth="1"/>
    <col min="23" max="23" width="4.8515625" style="43" customWidth="1"/>
    <col min="24" max="24" width="12.7109375" style="43" customWidth="1"/>
    <col min="25" max="25" width="19.140625" style="43" customWidth="1"/>
    <col min="26" max="27" width="8.28125" style="43" customWidth="1"/>
    <col min="28" max="28" width="4.8515625" style="43" customWidth="1"/>
    <col min="29" max="29" width="12.7109375" style="43" customWidth="1"/>
    <col min="30" max="30" width="19.140625" style="43" customWidth="1"/>
    <col min="31" max="32" width="8.28125" style="43" customWidth="1"/>
    <col min="33" max="33" width="4.8515625" style="43" customWidth="1"/>
    <col min="34" max="34" width="12.7109375" style="43" customWidth="1"/>
    <col min="35" max="35" width="19.140625" style="43" customWidth="1"/>
    <col min="36" max="37" width="8.28125" style="43" customWidth="1"/>
    <col min="38" max="38" width="4.8515625" style="43" customWidth="1"/>
    <col min="39" max="39" width="12.7109375" style="43" customWidth="1"/>
    <col min="40" max="40" width="19.140625" style="43" customWidth="1"/>
    <col min="41" max="42" width="8.28125" style="43" customWidth="1"/>
    <col min="43" max="16384" width="10.7109375" style="43" customWidth="1"/>
  </cols>
  <sheetData>
    <row r="1" ht="13.5" thickBot="1"/>
    <row r="2" spans="2:18" s="1" customFormat="1" ht="22.5" customHeight="1" thickTop="1">
      <c r="B2" s="119" t="s">
        <v>44</v>
      </c>
      <c r="C2" s="120"/>
      <c r="D2" s="120"/>
      <c r="E2" s="120"/>
      <c r="F2" s="121"/>
      <c r="G2" s="125" t="s">
        <v>27</v>
      </c>
      <c r="H2" s="126"/>
      <c r="I2" s="41"/>
      <c r="J2" s="149"/>
      <c r="K2" s="150"/>
      <c r="L2" s="150"/>
      <c r="M2" s="150"/>
      <c r="N2" s="150"/>
      <c r="O2" s="150"/>
      <c r="P2" s="85"/>
      <c r="Q2" s="85"/>
      <c r="R2" s="85"/>
    </row>
    <row r="3" spans="2:18" s="1" customFormat="1" ht="22.5" customHeight="1" thickBot="1">
      <c r="B3" s="122"/>
      <c r="C3" s="123"/>
      <c r="D3" s="123"/>
      <c r="E3" s="123"/>
      <c r="F3" s="124"/>
      <c r="G3" s="127">
        <v>42892</v>
      </c>
      <c r="H3" s="128"/>
      <c r="I3" s="41"/>
      <c r="J3" s="150"/>
      <c r="K3" s="150"/>
      <c r="L3" s="150"/>
      <c r="M3" s="150"/>
      <c r="N3" s="150"/>
      <c r="O3" s="150"/>
      <c r="P3" s="85"/>
      <c r="Q3" s="85"/>
      <c r="R3" s="85"/>
    </row>
    <row r="4" spans="2:18" s="1" customFormat="1" ht="13.5" customHeight="1" thickBot="1" thickTop="1">
      <c r="B4" s="86"/>
      <c r="C4" s="86"/>
      <c r="D4" s="86"/>
      <c r="E4" s="86"/>
      <c r="F4" s="86"/>
      <c r="G4" s="40"/>
      <c r="H4" s="40"/>
      <c r="I4" s="42"/>
      <c r="J4" s="151"/>
      <c r="K4" s="155"/>
      <c r="L4" s="80"/>
      <c r="M4" s="151"/>
      <c r="N4" s="156"/>
      <c r="O4" s="156"/>
      <c r="P4" s="85"/>
      <c r="Q4" s="85"/>
      <c r="R4" s="85"/>
    </row>
    <row r="5" spans="2:18" s="1" customFormat="1" ht="13.5" customHeight="1" thickTop="1">
      <c r="B5" s="158" t="s">
        <v>43</v>
      </c>
      <c r="C5" s="159"/>
      <c r="D5" s="45"/>
      <c r="E5" s="45"/>
      <c r="F5" s="45"/>
      <c r="G5" s="45"/>
      <c r="H5" s="46"/>
      <c r="I5" s="42"/>
      <c r="J5" s="151"/>
      <c r="K5" s="155"/>
      <c r="L5" s="80"/>
      <c r="M5" s="151"/>
      <c r="N5" s="156"/>
      <c r="O5" s="156"/>
      <c r="P5" s="85"/>
      <c r="Q5" s="85"/>
      <c r="R5" s="85"/>
    </row>
    <row r="6" spans="2:15" ht="12.75">
      <c r="B6" s="160"/>
      <c r="C6" s="161"/>
      <c r="D6" s="47"/>
      <c r="E6" s="47"/>
      <c r="F6" s="47"/>
      <c r="G6" s="47"/>
      <c r="H6" s="48"/>
      <c r="J6" s="154"/>
      <c r="K6" s="155"/>
      <c r="L6" s="80"/>
      <c r="M6" s="151"/>
      <c r="N6" s="156"/>
      <c r="O6" s="156"/>
    </row>
    <row r="7" spans="2:15" ht="12.75">
      <c r="B7" s="57"/>
      <c r="C7" s="47"/>
      <c r="D7" s="47"/>
      <c r="E7" s="47"/>
      <c r="F7" s="47"/>
      <c r="G7" s="47"/>
      <c r="H7" s="48"/>
      <c r="J7" s="153"/>
      <c r="K7" s="152"/>
      <c r="L7" s="80"/>
      <c r="M7" s="157"/>
      <c r="N7" s="156"/>
      <c r="O7" s="156"/>
    </row>
    <row r="8" spans="2:15" ht="13.5">
      <c r="B8" s="32" t="s">
        <v>38</v>
      </c>
      <c r="C8" s="4" t="s">
        <v>5</v>
      </c>
      <c r="D8" s="179" t="s">
        <v>26</v>
      </c>
      <c r="E8" s="180"/>
      <c r="F8" s="47"/>
      <c r="G8" s="47"/>
      <c r="H8" s="48"/>
      <c r="J8" s="151"/>
      <c r="K8" s="152"/>
      <c r="L8" s="80"/>
      <c r="M8" s="151"/>
      <c r="N8" s="156"/>
      <c r="O8" s="156"/>
    </row>
    <row r="9" spans="2:15" ht="13.5">
      <c r="B9" s="32"/>
      <c r="C9" s="4"/>
      <c r="D9" s="5"/>
      <c r="E9" s="49"/>
      <c r="F9" s="47"/>
      <c r="G9" s="47"/>
      <c r="H9" s="48"/>
      <c r="J9" s="176"/>
      <c r="K9" s="177"/>
      <c r="L9" s="108"/>
      <c r="M9" s="176"/>
      <c r="N9" s="178"/>
      <c r="O9" s="178"/>
    </row>
    <row r="10" spans="2:15" ht="13.5">
      <c r="B10" s="32" t="s">
        <v>39</v>
      </c>
      <c r="C10" s="4" t="s">
        <v>42</v>
      </c>
      <c r="D10" s="144">
        <v>56</v>
      </c>
      <c r="E10" s="145"/>
      <c r="F10" s="47"/>
      <c r="G10" s="47"/>
      <c r="H10" s="48"/>
      <c r="J10" s="166"/>
      <c r="K10" s="167"/>
      <c r="L10" s="167"/>
      <c r="M10" s="167"/>
      <c r="N10" s="167"/>
      <c r="O10" s="168"/>
    </row>
    <row r="11" spans="2:15" ht="13.5">
      <c r="B11" s="32"/>
      <c r="C11" s="4"/>
      <c r="D11" s="5"/>
      <c r="E11" s="49"/>
      <c r="F11" s="47"/>
      <c r="G11" s="47"/>
      <c r="H11" s="48"/>
      <c r="J11" s="169" t="s">
        <v>45</v>
      </c>
      <c r="K11" s="170"/>
      <c r="L11" s="170"/>
      <c r="M11" s="170"/>
      <c r="N11" s="170"/>
      <c r="O11" s="171"/>
    </row>
    <row r="12" spans="2:39" ht="14.25" customHeight="1">
      <c r="B12" s="32" t="s">
        <v>40</v>
      </c>
      <c r="C12" s="4" t="s">
        <v>41</v>
      </c>
      <c r="D12" s="146">
        <v>40</v>
      </c>
      <c r="E12" s="147"/>
      <c r="F12" s="47"/>
      <c r="G12" s="47"/>
      <c r="H12" s="48"/>
      <c r="J12" s="172"/>
      <c r="K12" s="170"/>
      <c r="L12" s="170"/>
      <c r="M12" s="170"/>
      <c r="N12" s="170"/>
      <c r="O12" s="171"/>
      <c r="P12" s="83"/>
      <c r="Q12" s="83"/>
      <c r="R12" s="83"/>
      <c r="S12" s="50"/>
      <c r="T12" s="50"/>
      <c r="U12" s="50"/>
      <c r="V12" s="50"/>
      <c r="W12" s="50"/>
      <c r="X12" s="50"/>
      <c r="Y12" s="50"/>
      <c r="Z12" s="50"/>
      <c r="AA12" s="50"/>
      <c r="AB12" s="50"/>
      <c r="AC12" s="50"/>
      <c r="AD12" s="50"/>
      <c r="AE12" s="50"/>
      <c r="AF12" s="50"/>
      <c r="AG12" s="50"/>
      <c r="AH12" s="50"/>
      <c r="AI12" s="50"/>
      <c r="AJ12" s="50"/>
      <c r="AK12" s="50"/>
      <c r="AL12" s="50"/>
      <c r="AM12" s="50"/>
    </row>
    <row r="13" spans="2:18" ht="14.25" thickBot="1">
      <c r="B13" s="99"/>
      <c r="C13" s="98"/>
      <c r="D13" s="100"/>
      <c r="E13" s="101"/>
      <c r="F13" s="47"/>
      <c r="G13" s="47"/>
      <c r="H13" s="48"/>
      <c r="J13" s="173"/>
      <c r="K13" s="174"/>
      <c r="L13" s="174"/>
      <c r="M13" s="174"/>
      <c r="N13" s="174"/>
      <c r="O13" s="175"/>
      <c r="P13" s="84"/>
      <c r="Q13" s="84"/>
      <c r="R13" s="84"/>
    </row>
    <row r="14" spans="2:8" ht="15" thickBot="1" thickTop="1">
      <c r="B14" s="99"/>
      <c r="C14" s="98"/>
      <c r="D14" s="5"/>
      <c r="E14" s="49"/>
      <c r="F14" s="47"/>
      <c r="G14" s="47"/>
      <c r="H14" s="48"/>
    </row>
    <row r="15" spans="2:43" s="56" customFormat="1" ht="19.5" customHeight="1" thickTop="1">
      <c r="B15" s="60"/>
      <c r="C15" s="61"/>
      <c r="D15" s="140" t="s">
        <v>37</v>
      </c>
      <c r="E15" s="141"/>
      <c r="F15" s="61"/>
      <c r="G15" s="61"/>
      <c r="H15" s="61"/>
      <c r="I15" s="133" t="str">
        <f>IF(F30="","","Step "&amp;VALUE(MID(F30,5,3))+1&amp;" Link Type:")</f>
        <v>Step 7 Link Type:</v>
      </c>
      <c r="J15" s="134"/>
      <c r="K15" s="53"/>
      <c r="L15" s="53"/>
      <c r="M15" s="53"/>
      <c r="N15" s="133">
        <f>IF(K30="","","Step "&amp;VALUE(MID(K30,5,3))+1&amp;" Link Type:")</f>
      </c>
      <c r="O15" s="134"/>
      <c r="P15" s="54"/>
      <c r="Q15" s="54"/>
      <c r="R15" s="53"/>
      <c r="S15" s="133">
        <f>IF(P30="","","Step "&amp;VALUE(MID(P30,5,3))+1&amp;" Link Type:")</f>
      </c>
      <c r="T15" s="134"/>
      <c r="U15" s="53"/>
      <c r="V15" s="53"/>
      <c r="W15" s="53"/>
      <c r="X15" s="133">
        <f>IF(U30="","","Step "&amp;VALUE(MID(U30,5,3))+1&amp;" Link Type:")</f>
      </c>
      <c r="Y15" s="134"/>
      <c r="Z15" s="53"/>
      <c r="AA15" s="53"/>
      <c r="AB15" s="53"/>
      <c r="AC15" s="133">
        <f>IF(Z30="","","Step "&amp;VALUE(MID(Z30,5,3))+1&amp;" Link Type:")</f>
      </c>
      <c r="AD15" s="134"/>
      <c r="AE15" s="53"/>
      <c r="AF15" s="53"/>
      <c r="AG15" s="53"/>
      <c r="AH15" s="133">
        <f>IF(AE30="","","Step "&amp;VALUE(MID(AE30,5,3))+1&amp;" Link Type:")</f>
      </c>
      <c r="AI15" s="134"/>
      <c r="AJ15" s="53"/>
      <c r="AK15" s="53"/>
      <c r="AL15" s="53"/>
      <c r="AM15" s="133">
        <f>IF(AJ30="","","Step "&amp;VALUE(MID(AJ30,5,3))+1&amp;" Link Type:")</f>
      </c>
      <c r="AN15" s="134"/>
      <c r="AO15" s="53"/>
      <c r="AP15" s="53"/>
      <c r="AQ15" s="55"/>
    </row>
    <row r="16" spans="2:43" ht="26.25" customHeight="1">
      <c r="B16" s="57"/>
      <c r="C16" s="47"/>
      <c r="D16" s="135" t="s">
        <v>0</v>
      </c>
      <c r="E16" s="131"/>
      <c r="F16" s="47"/>
      <c r="G16" s="47"/>
      <c r="H16" s="47"/>
      <c r="I16" s="135"/>
      <c r="J16" s="131"/>
      <c r="K16" s="47"/>
      <c r="L16" s="47"/>
      <c r="M16" s="47"/>
      <c r="N16" s="135"/>
      <c r="O16" s="131"/>
      <c r="P16" s="47"/>
      <c r="Q16" s="47"/>
      <c r="R16" s="47"/>
      <c r="S16" s="135"/>
      <c r="T16" s="131"/>
      <c r="U16" s="47"/>
      <c r="V16" s="47"/>
      <c r="W16" s="47"/>
      <c r="X16" s="135"/>
      <c r="Y16" s="131"/>
      <c r="Z16" s="47"/>
      <c r="AA16" s="47"/>
      <c r="AB16" s="47"/>
      <c r="AC16" s="135"/>
      <c r="AD16" s="131"/>
      <c r="AE16" s="47"/>
      <c r="AF16" s="47"/>
      <c r="AG16" s="47"/>
      <c r="AH16" s="135"/>
      <c r="AI16" s="131"/>
      <c r="AJ16" s="47"/>
      <c r="AK16" s="47"/>
      <c r="AL16" s="47"/>
      <c r="AM16" s="135"/>
      <c r="AN16" s="131"/>
      <c r="AO16" s="47"/>
      <c r="AP16" s="47"/>
      <c r="AQ16" s="48"/>
    </row>
    <row r="17" spans="2:43" ht="13.5" customHeight="1">
      <c r="B17" s="57"/>
      <c r="C17" s="47"/>
      <c r="D17" s="58"/>
      <c r="E17" s="59"/>
      <c r="F17" s="47"/>
      <c r="G17" s="47"/>
      <c r="H17" s="47"/>
      <c r="I17" s="58"/>
      <c r="J17" s="59"/>
      <c r="K17" s="47"/>
      <c r="L17" s="47"/>
      <c r="M17" s="47"/>
      <c r="N17" s="58"/>
      <c r="O17" s="59"/>
      <c r="P17" s="47"/>
      <c r="Q17" s="47"/>
      <c r="R17" s="47"/>
      <c r="S17" s="58"/>
      <c r="T17" s="59"/>
      <c r="U17" s="47"/>
      <c r="V17" s="47"/>
      <c r="W17" s="47"/>
      <c r="X17" s="58"/>
      <c r="Y17" s="59"/>
      <c r="Z17" s="47"/>
      <c r="AA17" s="47"/>
      <c r="AB17" s="47"/>
      <c r="AC17" s="58"/>
      <c r="AD17" s="59"/>
      <c r="AE17" s="47"/>
      <c r="AF17" s="47"/>
      <c r="AG17" s="47"/>
      <c r="AH17" s="58"/>
      <c r="AI17" s="59"/>
      <c r="AJ17" s="47"/>
      <c r="AK17" s="47"/>
      <c r="AL17" s="47"/>
      <c r="AM17" s="58"/>
      <c r="AN17" s="59"/>
      <c r="AO17" s="47"/>
      <c r="AP17" s="47"/>
      <c r="AQ17" s="48"/>
    </row>
    <row r="18" spans="2:43" s="56" customFormat="1" ht="19.5" customHeight="1">
      <c r="B18" s="60"/>
      <c r="C18" s="61"/>
      <c r="D18" s="136">
        <f>IF(D16="Custom"," Step 5  Enter Wire Resistance:","")</f>
      </c>
      <c r="E18" s="137"/>
      <c r="F18" s="61"/>
      <c r="G18" s="61"/>
      <c r="H18" s="61"/>
      <c r="I18" s="136">
        <f>IF(I16="","",IF(I16="Custom","Step "&amp;VALUE(MID(I15,5,3))+1&amp;" Enter Wire Resistance:",""))</f>
      </c>
      <c r="J18" s="137"/>
      <c r="K18" s="61"/>
      <c r="L18" s="61"/>
      <c r="M18" s="61"/>
      <c r="N18" s="136">
        <f>IF(N16="","",IF(N16="Custom","Step "&amp;VALUE(MID(N15,5,3))+1&amp;" Enter Wire Resistance:",""))</f>
      </c>
      <c r="O18" s="137"/>
      <c r="P18" s="62"/>
      <c r="Q18" s="62"/>
      <c r="R18" s="61"/>
      <c r="S18" s="136">
        <f>IF(S16="","",IF(S16="Custom","Step "&amp;VALUE(MID(S15,5,3))+1&amp;" Enter Wire Resistance:",""))</f>
      </c>
      <c r="T18" s="137"/>
      <c r="U18" s="61"/>
      <c r="V18" s="61"/>
      <c r="W18" s="61"/>
      <c r="X18" s="136">
        <f>IF(X16="","",IF(X16="Custom","Step "&amp;VALUE(MID(X15,5,3))+1&amp;" Enter Wire Resistance:",""))</f>
      </c>
      <c r="Y18" s="137"/>
      <c r="Z18" s="61"/>
      <c r="AA18" s="61"/>
      <c r="AB18" s="61"/>
      <c r="AC18" s="136">
        <f>IF(AC16="","",IF(AC16="Custom","Step "&amp;VALUE(MID(AC15,5,3))+1&amp;" Enter Wire Resistance:",""))</f>
      </c>
      <c r="AD18" s="137"/>
      <c r="AE18" s="61"/>
      <c r="AF18" s="61"/>
      <c r="AG18" s="61"/>
      <c r="AH18" s="136">
        <f>IF(AH16="","",IF(AH16="Custom","Step "&amp;VALUE(MID(AH15,5,3))+1&amp;" Enter Wire Resistance:",""))</f>
      </c>
      <c r="AI18" s="137"/>
      <c r="AJ18" s="61"/>
      <c r="AK18" s="61"/>
      <c r="AL18" s="61"/>
      <c r="AM18" s="136">
        <f>IF(AM16="","",IF(AM16="Custom","Step "&amp;VALUE(MID(AM15,5,3))+1&amp;" Enter Wire Resistance:",""))</f>
      </c>
      <c r="AN18" s="137"/>
      <c r="AO18" s="61"/>
      <c r="AP18" s="61"/>
      <c r="AQ18" s="63"/>
    </row>
    <row r="19" spans="2:43" ht="13.5">
      <c r="B19" s="57"/>
      <c r="C19" s="47"/>
      <c r="D19" s="82">
        <v>23</v>
      </c>
      <c r="E19" s="64">
        <f>IF(D16="Custom",IF(D$8="feet"," Ω per 1000 feet"," Ω per 100 m"),IF(D19="","",""))</f>
      </c>
      <c r="F19" s="47"/>
      <c r="G19" s="47"/>
      <c r="H19" s="47"/>
      <c r="I19" s="82"/>
      <c r="J19" s="64">
        <f>IF(I16="Custom",IF(I$8="feet"," Ω per 1000 feet"," Ω per 100 m"),IF(I19="","",""))</f>
      </c>
      <c r="K19" s="47"/>
      <c r="L19" s="47"/>
      <c r="M19" s="47"/>
      <c r="N19" s="82"/>
      <c r="O19" s="64">
        <f>IF(N16="Custom",IF(M$8="feet"," Ω per 1000 feet"," Ω per 100 m"),IF(N19="","",""))</f>
      </c>
      <c r="P19" s="64"/>
      <c r="Q19" s="64"/>
      <c r="R19" s="47"/>
      <c r="S19" s="82"/>
      <c r="T19" s="64">
        <f>IF(S16="Custom",IF(S$8="feet"," Ω per 1000 feet"," Ω per 100 m"),IF(S19="","",""))</f>
      </c>
      <c r="U19" s="47"/>
      <c r="V19" s="47"/>
      <c r="W19" s="47"/>
      <c r="X19" s="82"/>
      <c r="Y19" s="64">
        <f>IF(X16="Custom",IF(X$8="feet"," Ω per 1000 feet"," Ω per 100 m"),IF(X19="","",""))</f>
      </c>
      <c r="Z19" s="47"/>
      <c r="AA19" s="47"/>
      <c r="AB19" s="47"/>
      <c r="AC19" s="82"/>
      <c r="AD19" s="64">
        <f>IF(AC16="Custom",IF(AC$8="feet"," Ω per 1000 feet"," Ω per 100 m"),IF(AC19="","",""))</f>
      </c>
      <c r="AE19" s="47"/>
      <c r="AF19" s="47"/>
      <c r="AG19" s="47"/>
      <c r="AH19" s="82"/>
      <c r="AI19" s="64">
        <f>IF(AH16="Custom",IF(AH$8="feet"," Ω per 1000 feet"," Ω per 100 m"),IF(AH19="","",""))</f>
      </c>
      <c r="AJ19" s="47"/>
      <c r="AK19" s="47"/>
      <c r="AL19" s="47"/>
      <c r="AM19" s="82"/>
      <c r="AN19" s="64">
        <f>IF(AM16="Custom",IF(AM$8="feet"," Ω per 1000 feet"," Ω per 100 m"),IF(AM19="","",""))</f>
      </c>
      <c r="AO19" s="47"/>
      <c r="AP19" s="47"/>
      <c r="AQ19" s="48"/>
    </row>
    <row r="20" spans="2:43" ht="12.75">
      <c r="B20" s="5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8"/>
    </row>
    <row r="21" spans="2:43" ht="3.75" customHeight="1">
      <c r="B21" s="57"/>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48"/>
    </row>
    <row r="22" spans="2:43" ht="12.75">
      <c r="B22" s="5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8"/>
    </row>
    <row r="23" spans="2:43" s="56" customFormat="1" ht="19.5" customHeight="1">
      <c r="B23" s="60"/>
      <c r="C23" s="61"/>
      <c r="D23" s="136" t="str">
        <f>IF(D16="","",IF(D16="Custom","Step 6  Enter Wire Length:","Step 5  Enter Wire Length:"))</f>
        <v>Step 5  Enter Wire Length:</v>
      </c>
      <c r="E23" s="138"/>
      <c r="F23" s="61"/>
      <c r="G23" s="61"/>
      <c r="H23" s="61"/>
      <c r="I23" s="136">
        <f>IF(I16="","",IF(I16="","",IF(I16="Custom","Step "&amp;VALUE(MID(I18,5,3))+1&amp;" Enter Wire Length:","Step "&amp;VALUE(MID(I15,5,3))+1&amp;" Enter Wire Length:")))</f>
      </c>
      <c r="J23" s="138"/>
      <c r="K23" s="61"/>
      <c r="L23" s="61"/>
      <c r="M23" s="61"/>
      <c r="N23" s="136">
        <f>IF(N16="","",IF(N16="","",IF(N16="Custom","Step "&amp;VALUE(MID(N18,5,3))+1&amp;" Enter Wire Length:","Step "&amp;VALUE(MID(N15,5,3))+1&amp;" Enter Wire Length:")))</f>
      </c>
      <c r="O23" s="138"/>
      <c r="P23" s="66"/>
      <c r="Q23" s="66"/>
      <c r="R23" s="61"/>
      <c r="S23" s="136">
        <f>IF(S16="","",IF(S16="","",IF(S16="Custom","Step "&amp;VALUE(MID(S18,5,3))+1&amp;" Enter Wire Length:","Step "&amp;VALUE(MID(S15,5,3))+1&amp;" Enter Wire Length:")))</f>
      </c>
      <c r="T23" s="138"/>
      <c r="U23" s="61"/>
      <c r="V23" s="61"/>
      <c r="W23" s="61"/>
      <c r="X23" s="136">
        <f>IF(X16="","",IF(X16="","",IF(X16="Custom","Step "&amp;VALUE(MID(X18,5,3))+1&amp;" Enter Wire Length:","Step "&amp;VALUE(MID(X15,5,3))+1&amp;" Enter Wire Length:")))</f>
      </c>
      <c r="Y23" s="138"/>
      <c r="Z23" s="61"/>
      <c r="AA23" s="61"/>
      <c r="AB23" s="61"/>
      <c r="AC23" s="136">
        <f>IF(AC16="","",IF(AC16="","",IF(AC16="Custom","Step "&amp;VALUE(MID(AC18,5,3))+1&amp;" Enter Wire Length:","Step "&amp;VALUE(MID(AC15,5,3))+1&amp;" Enter Wire Length:")))</f>
      </c>
      <c r="AD23" s="138"/>
      <c r="AE23" s="61"/>
      <c r="AF23" s="61"/>
      <c r="AG23" s="61"/>
      <c r="AH23" s="136">
        <f>IF(AH16="","",IF(AH16="","",IF(AH16="Custom","Step "&amp;VALUE(MID(AH18,5,3))+1&amp;" Enter Wire Length:","Step "&amp;VALUE(MID(AH15,5,3))+1&amp;" Enter Wire Length:")))</f>
      </c>
      <c r="AI23" s="138"/>
      <c r="AJ23" s="61"/>
      <c r="AK23" s="61"/>
      <c r="AL23" s="61"/>
      <c r="AM23" s="136">
        <f>IF(AM16="","",IF(AM16="","",IF(AM16="Custom","Step "&amp;VALUE(MID(AM18,5,3))+1&amp;" Enter Wire Length:","Step "&amp;VALUE(MID(AM15,5,3))+1&amp;" Enter Wire Length:")))</f>
      </c>
      <c r="AN23" s="138"/>
      <c r="AO23" s="61"/>
      <c r="AP23" s="61"/>
      <c r="AQ23" s="63"/>
    </row>
    <row r="24" spans="2:43" ht="13.5">
      <c r="B24" s="57"/>
      <c r="C24" s="47"/>
      <c r="D24" s="81">
        <v>600</v>
      </c>
      <c r="E24" s="64" t="str">
        <f>IF(D16="","(ignored)"," "&amp;D$8)</f>
        <v> meters</v>
      </c>
      <c r="F24" s="67"/>
      <c r="G24" s="67"/>
      <c r="H24" s="47"/>
      <c r="I24" s="81"/>
      <c r="J24" s="64">
        <f>IF(I16="",IF(I24="","","(ignored)")," "&amp;D$8)</f>
      </c>
      <c r="K24" s="47"/>
      <c r="L24" s="47"/>
      <c r="M24" s="47"/>
      <c r="N24" s="81"/>
      <c r="O24" s="64">
        <f>IF(N16="",IF(N24="","","(ignored)")," "&amp;I$8)</f>
      </c>
      <c r="P24" s="64"/>
      <c r="Q24" s="64"/>
      <c r="R24" s="47"/>
      <c r="S24" s="81"/>
      <c r="T24" s="64">
        <f>IF(S16="",IF(S24="","","(ignored)")," "&amp;M$8)</f>
      </c>
      <c r="U24" s="47"/>
      <c r="V24" s="47"/>
      <c r="W24" s="47"/>
      <c r="X24" s="81"/>
      <c r="Y24" s="64">
        <f>IF(X16="",IF(X24="","","(ignored)")," "&amp;S$8)</f>
      </c>
      <c r="Z24" s="47"/>
      <c r="AA24" s="47"/>
      <c r="AB24" s="47"/>
      <c r="AC24" s="81"/>
      <c r="AD24" s="64">
        <f>IF(AC16="",IF(AC24="","","(ignored)")," "&amp;X$8)</f>
      </c>
      <c r="AE24" s="47"/>
      <c r="AF24" s="47"/>
      <c r="AG24" s="47"/>
      <c r="AH24" s="81"/>
      <c r="AI24" s="64">
        <f>IF(AH16="",IF(AH24="","","(ignored)")," "&amp;AC$8)</f>
      </c>
      <c r="AJ24" s="47"/>
      <c r="AK24" s="47"/>
      <c r="AL24" s="47"/>
      <c r="AM24" s="81"/>
      <c r="AN24" s="64">
        <f>IF(AM16="",IF(AM24="","","(ignored)")," "&amp;AH$8)</f>
      </c>
      <c r="AO24" s="47"/>
      <c r="AP24" s="47"/>
      <c r="AQ24" s="48"/>
    </row>
    <row r="25" spans="2:43" ht="12.75">
      <c r="B25" s="5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8"/>
    </row>
    <row r="26" spans="2:43" ht="12.75">
      <c r="B26" s="57"/>
      <c r="C26" s="47"/>
      <c r="D26" s="129" t="str">
        <f>IF(F26="","","Calculated wire resistance is "&amp;ROUND(F26,0)&amp;" Ω")</f>
        <v>Calculated wire resistance is 25 Ω</v>
      </c>
      <c r="E26" s="129"/>
      <c r="F26" s="113">
        <f>IF(D24="","",IF(D16="","",IF($D$8="feet",IF(D16="Custom",D19,LOOKUP(D16,$D$62:$D$80,$E$62:$E$80)*D24/1000),IF(D16="Custom",D19,LOOKUP(D16,$D$62:$D$80,$E$62:$E$80)*D24/304))))</f>
        <v>25.06578947368421</v>
      </c>
      <c r="G26" s="113"/>
      <c r="H26" s="47"/>
      <c r="I26" s="129">
        <f>IF(K26="","","Calculated wire resistance is "&amp;ROUND(K26,0)&amp;" Ω")</f>
      </c>
      <c r="J26" s="129"/>
      <c r="K26" s="113">
        <f>IF(I24="","",IF(I16="","",IF($D$8="feet",LOOKUP(I16,$D$62:$D$80,$E$62:$E$80)*I24/1000,LOOKUP(I16,$D$62:$D$80,$E$62:$E$80)*I24/304)))</f>
      </c>
      <c r="L26" s="113"/>
      <c r="M26" s="47"/>
      <c r="N26" s="148">
        <f>IF(P26="","","Calculated wire resistance is "&amp;ROUND(P26,0)&amp;" Ω")</f>
      </c>
      <c r="O26" s="148"/>
      <c r="P26" s="113">
        <f>IF(N24="","",IF(N16="","",IF($D$8="feet",LOOKUP(N16,$D$62:$D$80,$E$62:$E$80)*N24/1000,LOOKUP(N16,$D$62:$D$80,$E$62:$E$80)*N24/304)))</f>
      </c>
      <c r="Q26" s="113"/>
      <c r="R26" s="47"/>
      <c r="S26" s="129">
        <f>IF(U26="","","Calculated wire resistance is "&amp;ROUND(U26,0)&amp;" Ω")</f>
      </c>
      <c r="T26" s="129"/>
      <c r="U26" s="113">
        <f>IF(S24="","",IF(S16="","",IF($D$8="feet",LOOKUP(S16,$D$62:$D$80,$E$62:$E$80)*S24/1000,LOOKUP(S16,$D$62:$D$80,$E$62:$E$80)*S24/304)))</f>
      </c>
      <c r="V26" s="113"/>
      <c r="W26" s="47"/>
      <c r="X26" s="129">
        <f>IF(Z26="","","Calculated wire resistance is "&amp;ROUND(Z26,0)&amp;" Ω")</f>
      </c>
      <c r="Y26" s="129"/>
      <c r="Z26" s="113">
        <f>IF(X24="","",IF(X16="","",IF($D$8="feet",LOOKUP(X16,$D$62:$D$80,$E$62:$E$80)*X24/1000,LOOKUP(X16,$D$62:$D$80,$E$62:$E$80)*X24/304)))</f>
      </c>
      <c r="AA26" s="113"/>
      <c r="AB26" s="47"/>
      <c r="AC26" s="129">
        <f>IF(AE26="","","Calculated wire resistance is "&amp;ROUND(AE26,0)&amp;" Ω")</f>
      </c>
      <c r="AD26" s="129"/>
      <c r="AE26" s="113">
        <f>IF(AC24="","",IF(AC16="","",IF($D$8="feet",LOOKUP(AC16,$D$62:$D$80,$E$62:$E$80)*AC24/1000,LOOKUP(AC16,$D$62:$D$80,$E$62:$E$80)*AC24/304)))</f>
      </c>
      <c r="AF26" s="113"/>
      <c r="AG26" s="47"/>
      <c r="AH26" s="129">
        <f>IF(AJ26="","","Calculated wire resistance is "&amp;ROUND(AJ26,0)&amp;" Ω")</f>
      </c>
      <c r="AI26" s="129"/>
      <c r="AJ26" s="113">
        <f>IF(AH24="","",IF(AH16="","",IF($D$8="feet",LOOKUP(AH16,$D$62:$D$80,$E$62:$E$80)*AH24/1000,LOOKUP(AH16,$D$62:$D$80,$E$62:$E$80)*AH24/304)))</f>
      </c>
      <c r="AK26" s="113"/>
      <c r="AL26" s="47"/>
      <c r="AM26" s="129">
        <f>IF(AO26="","","Calculated wire resistance is "&amp;ROUND(AO26,0)&amp;" Ω")</f>
      </c>
      <c r="AN26" s="129"/>
      <c r="AO26" s="113">
        <f>IF(AM24="","",IF(AM16="","",IF($D$8="feet",LOOKUP(AM16,$D$62:$D$80,$E$62:$E$80)*AM24/1000,LOOKUP(AM16,$D$62:$D$80,$E$62:$E$80)*AM24/304)))</f>
      </c>
      <c r="AP26" s="113"/>
      <c r="AQ26" s="48"/>
    </row>
    <row r="27" spans="2:43" ht="12.75">
      <c r="B27" s="57"/>
      <c r="C27" s="47"/>
      <c r="D27" s="129" t="str">
        <f>IF(F27=0,"","Calculated wire current is   "&amp;ROUND(F27,0)&amp;" mA")</f>
        <v>Calculated wire current is   279 mA</v>
      </c>
      <c r="E27" s="129"/>
      <c r="F27" s="114">
        <f>IF(ISNUMBER(F33+G34+K27),(F33+3)/G34*1000+K27,0)</f>
        <v>279.06976744186045</v>
      </c>
      <c r="G27" s="114"/>
      <c r="H27" s="47"/>
      <c r="I27" s="129">
        <f>IF(K27=0,"","Calculated wire current is   "&amp;ROUND(K27,0)&amp;" mA")</f>
      </c>
      <c r="J27" s="129"/>
      <c r="K27" s="114">
        <f>IF(ISNUMBER(K33+L34+P27),(K33+3)/L34*1000+P27,0)</f>
        <v>0</v>
      </c>
      <c r="L27" s="114"/>
      <c r="M27" s="47"/>
      <c r="N27" s="148">
        <f>IF(P27=0,"","Calculated wire current is   "&amp;ROUND(P27,0)&amp;" mA")</f>
      </c>
      <c r="O27" s="148"/>
      <c r="P27" s="114">
        <f>IF(ISNUMBER(P33+Q34+U27),(P33+3)/Q34*1000+U27,0)</f>
        <v>0</v>
      </c>
      <c r="Q27" s="114"/>
      <c r="R27" s="47"/>
      <c r="S27" s="129">
        <f>IF(U27=0,"","Calculated wire current is   "&amp;ROUND(U27,0)&amp;" mA")</f>
      </c>
      <c r="T27" s="129"/>
      <c r="U27" s="114">
        <f>IF(ISNUMBER(U33+V34+Z27),(U33+3)/V34*1000+Z27,0)</f>
        <v>0</v>
      </c>
      <c r="V27" s="114"/>
      <c r="W27" s="47"/>
      <c r="X27" s="129">
        <f>IF(Z27=0,"","Calculated wire current is   "&amp;ROUND(Z27,0)&amp;" mA")</f>
      </c>
      <c r="Y27" s="129"/>
      <c r="Z27" s="114">
        <f>IF(ISNUMBER(Z33+AA34+AE27),(Z33+3)/AA34*1000+AE27,0)</f>
        <v>0</v>
      </c>
      <c r="AA27" s="114"/>
      <c r="AB27" s="47"/>
      <c r="AC27" s="129">
        <f>IF(AE27=0,"","Calculated wire current is   "&amp;ROUND(AE27,0)&amp;" mA")</f>
      </c>
      <c r="AD27" s="129"/>
      <c r="AE27" s="114">
        <f>IF(ISNUMBER(AE33+AF34+AJ27),(AE33+3)/AF34*1000+AJ27,0)</f>
        <v>0</v>
      </c>
      <c r="AF27" s="114"/>
      <c r="AG27" s="47"/>
      <c r="AH27" s="129">
        <f>IF(AJ27=0,"","Calculated wire current is   "&amp;ROUND(AJ27,0)&amp;" mA")</f>
      </c>
      <c r="AI27" s="129"/>
      <c r="AJ27" s="114">
        <f>IF(ISNUMBER(AJ33+AK34+AO27),(AJ33+3)/AK34*1000+AO27,0)</f>
        <v>0</v>
      </c>
      <c r="AK27" s="114"/>
      <c r="AL27" s="47"/>
      <c r="AM27" s="129">
        <f>IF(AO27=0,"","Calculated wire current is   "&amp;ROUND(AO27,0)&amp;" mA")</f>
      </c>
      <c r="AN27" s="129"/>
      <c r="AO27" s="114">
        <f>IF(ISNUMBER(AO33+AP34+AT27),(AO33+3)/AP34*1000+AT27,0)</f>
        <v>0</v>
      </c>
      <c r="AP27" s="114"/>
      <c r="AQ27" s="48"/>
    </row>
    <row r="28" spans="2:43" ht="12.75">
      <c r="B28" s="57"/>
      <c r="C28" s="47"/>
      <c r="D28" s="129" t="str">
        <f>IF(F28&gt;0,"Calculated voltage-drop is   "&amp;ROUND(F28,1)&amp;" V","")</f>
        <v>Calculated voltage-drop is   7 V</v>
      </c>
      <c r="E28" s="129"/>
      <c r="F28" s="115">
        <f>IF(ISNUMBER(G34+F26+F27),F27/1000*F26,0)</f>
        <v>6.995104039167686</v>
      </c>
      <c r="G28" s="115"/>
      <c r="H28" s="47"/>
      <c r="I28" s="129">
        <f>IF(K28&gt;0,"Calculated voltage-drop is   "&amp;ROUND(K28,1)&amp;" V","")</f>
      </c>
      <c r="J28" s="129"/>
      <c r="K28" s="115">
        <f>IF(ISNUMBER(L34+K26+K27),K27/1000*K26,0)</f>
        <v>0</v>
      </c>
      <c r="L28" s="115"/>
      <c r="M28" s="47"/>
      <c r="N28" s="148">
        <f>IF(P28&gt;0,"Calculated voltage-drop is   "&amp;ROUND(P28,1)&amp;" V","")</f>
      </c>
      <c r="O28" s="148"/>
      <c r="P28" s="115">
        <f>IF(ISNUMBER(Q34+P26+P27),P27/1000*P26,0)</f>
        <v>0</v>
      </c>
      <c r="Q28" s="115"/>
      <c r="R28" s="47"/>
      <c r="S28" s="129">
        <f>IF(U28&gt;0,"Calculated voltage-drop is   "&amp;ROUND(U28,1)&amp;" V","")</f>
      </c>
      <c r="T28" s="129"/>
      <c r="U28" s="115">
        <f>IF(ISNUMBER(V34+U26+U27),U27/1000*U26,0)</f>
        <v>0</v>
      </c>
      <c r="V28" s="115"/>
      <c r="W28" s="47"/>
      <c r="X28" s="129">
        <f>IF(Z28&gt;0,"Calculated voltage-drop is   "&amp;ROUND(Z28,1)&amp;" V","")</f>
      </c>
      <c r="Y28" s="129"/>
      <c r="Z28" s="115">
        <f>IF(ISNUMBER(AA34+Z26+Z27),Z27/1000*Z26,0)</f>
        <v>0</v>
      </c>
      <c r="AA28" s="115"/>
      <c r="AB28" s="47"/>
      <c r="AC28" s="129">
        <f>IF(AE28&gt;0,"Calculated voltage-drop is   "&amp;ROUND(AE28,1)&amp;" V","")</f>
      </c>
      <c r="AD28" s="129"/>
      <c r="AE28" s="115">
        <f>IF(ISNUMBER(AF34+AE26+AE27),AE27/1000*AE26,0)</f>
        <v>0</v>
      </c>
      <c r="AF28" s="115"/>
      <c r="AG28" s="47"/>
      <c r="AH28" s="129">
        <f>IF(AJ28&gt;0,"Calculated voltage-drop is   "&amp;ROUND(AJ28,1)&amp;" V","")</f>
      </c>
      <c r="AI28" s="129"/>
      <c r="AJ28" s="115">
        <f>IF(ISNUMBER(AK34+AJ26+AJ27),AJ27/1000*AJ26,0)</f>
        <v>0</v>
      </c>
      <c r="AK28" s="115"/>
      <c r="AL28" s="47"/>
      <c r="AM28" s="129">
        <f>IF(AO28&gt;0,"Calculated voltage-drop is   "&amp;ROUND(AO28,1)&amp;" V","")</f>
      </c>
      <c r="AN28" s="129"/>
      <c r="AO28" s="115">
        <f>IF(ISNUMBER(AP34+AO26+AO27),AO27/1000*AO26,0)</f>
        <v>0</v>
      </c>
      <c r="AP28" s="115"/>
      <c r="AQ28" s="48"/>
    </row>
    <row r="29" spans="2:43" ht="12.75">
      <c r="B29" s="57"/>
      <c r="C29" s="47"/>
      <c r="D29" s="68"/>
      <c r="E29" s="68"/>
      <c r="F29" s="47"/>
      <c r="G29" s="47"/>
      <c r="H29" s="47"/>
      <c r="I29" s="68"/>
      <c r="J29" s="68"/>
      <c r="K29" s="47"/>
      <c r="L29" s="47"/>
      <c r="M29" s="47"/>
      <c r="N29" s="68"/>
      <c r="O29" s="68"/>
      <c r="P29" s="47"/>
      <c r="Q29" s="47"/>
      <c r="R29" s="68"/>
      <c r="S29" s="68"/>
      <c r="T29" s="47"/>
      <c r="U29" s="47"/>
      <c r="V29" s="47"/>
      <c r="W29" s="68"/>
      <c r="X29" s="68"/>
      <c r="Y29" s="47"/>
      <c r="Z29" s="47"/>
      <c r="AA29" s="47"/>
      <c r="AB29" s="68"/>
      <c r="AC29" s="68"/>
      <c r="AD29" s="47"/>
      <c r="AE29" s="47"/>
      <c r="AF29" s="47"/>
      <c r="AG29" s="68"/>
      <c r="AH29" s="68"/>
      <c r="AI29" s="47"/>
      <c r="AJ29" s="47"/>
      <c r="AK29" s="47"/>
      <c r="AL29" s="68"/>
      <c r="AM29" s="68"/>
      <c r="AN29" s="68"/>
      <c r="AO29" s="47"/>
      <c r="AP29" s="47"/>
      <c r="AQ29" s="48"/>
    </row>
    <row r="30" spans="2:43" ht="12.75">
      <c r="B30" s="57"/>
      <c r="C30" s="47"/>
      <c r="D30" s="47"/>
      <c r="E30" s="47"/>
      <c r="F30" s="116" t="str">
        <f>IF(D23="","","Step "&amp;VALUE(MID(D23,5,3))+1)</f>
        <v>Step 6</v>
      </c>
      <c r="G30" s="116"/>
      <c r="H30" s="70"/>
      <c r="I30" s="47"/>
      <c r="J30" s="47"/>
      <c r="K30" s="116">
        <f>IF(I23="","","Step "&amp;VALUE(MID(I23,5,3))+1)</f>
      </c>
      <c r="L30" s="116"/>
      <c r="M30" s="70"/>
      <c r="N30" s="47"/>
      <c r="O30" s="47"/>
      <c r="P30" s="116">
        <f>IF(N23="","","Step "&amp;VALUE(MID(N23,5,3))+1)</f>
      </c>
      <c r="Q30" s="116"/>
      <c r="R30" s="70"/>
      <c r="S30" s="70"/>
      <c r="T30" s="47"/>
      <c r="U30" s="116">
        <f>IF(S23="","","Step "&amp;VALUE(MID(S23,5,3))+1)</f>
      </c>
      <c r="V30" s="117"/>
      <c r="W30" s="71"/>
      <c r="X30" s="71"/>
      <c r="Y30" s="47"/>
      <c r="Z30" s="116">
        <f>IF(X23="","","Step "&amp;VALUE(MID(X23,5,3))+1)</f>
      </c>
      <c r="AA30" s="117"/>
      <c r="AB30" s="71"/>
      <c r="AC30" s="71"/>
      <c r="AD30" s="47"/>
      <c r="AE30" s="116">
        <f>IF(AC23="","","Step "&amp;VALUE(MID(AC23,5,3))+1)</f>
      </c>
      <c r="AF30" s="117"/>
      <c r="AG30" s="71"/>
      <c r="AH30" s="71"/>
      <c r="AI30" s="47"/>
      <c r="AJ30" s="116">
        <f>IF(AH23="","","Step "&amp;VALUE(MID(AH23,5,3))+1)</f>
      </c>
      <c r="AK30" s="117"/>
      <c r="AL30" s="71"/>
      <c r="AM30" s="71"/>
      <c r="AN30" s="47"/>
      <c r="AO30" s="116">
        <f>IF(AM23="","","Step "&amp;VALUE(MID(AM23,5,3))+1)</f>
      </c>
      <c r="AP30" s="117"/>
      <c r="AQ30" s="48"/>
    </row>
    <row r="31" spans="2:43" ht="12.75">
      <c r="B31" s="57"/>
      <c r="C31" s="47"/>
      <c r="D31" s="47"/>
      <c r="E31" s="47"/>
      <c r="F31" s="116" t="s">
        <v>29</v>
      </c>
      <c r="G31" s="116"/>
      <c r="H31" s="70"/>
      <c r="I31" s="47"/>
      <c r="J31" s="47"/>
      <c r="K31" s="116" t="s">
        <v>30</v>
      </c>
      <c r="L31" s="116"/>
      <c r="M31" s="70"/>
      <c r="N31" s="47"/>
      <c r="O31" s="47"/>
      <c r="P31" s="116" t="s">
        <v>31</v>
      </c>
      <c r="Q31" s="116"/>
      <c r="R31" s="70"/>
      <c r="S31" s="70"/>
      <c r="T31" s="47"/>
      <c r="U31" s="116" t="s">
        <v>32</v>
      </c>
      <c r="V31" s="117"/>
      <c r="W31" s="71"/>
      <c r="X31" s="71"/>
      <c r="Y31" s="47"/>
      <c r="Z31" s="116" t="s">
        <v>33</v>
      </c>
      <c r="AA31" s="117"/>
      <c r="AB31" s="71"/>
      <c r="AC31" s="71"/>
      <c r="AD31" s="47"/>
      <c r="AE31" s="116" t="s">
        <v>34</v>
      </c>
      <c r="AF31" s="117"/>
      <c r="AG31" s="71"/>
      <c r="AH31" s="71"/>
      <c r="AI31" s="47"/>
      <c r="AJ31" s="116" t="s">
        <v>35</v>
      </c>
      <c r="AK31" s="117"/>
      <c r="AL31" s="71"/>
      <c r="AM31" s="71"/>
      <c r="AN31" s="47"/>
      <c r="AO31" s="116" t="s">
        <v>36</v>
      </c>
      <c r="AP31" s="117"/>
      <c r="AQ31" s="48"/>
    </row>
    <row r="32" spans="2:43" ht="12.75" customHeight="1">
      <c r="B32" s="57"/>
      <c r="C32" s="47"/>
      <c r="D32" s="47"/>
      <c r="E32" s="72"/>
      <c r="F32" s="118" t="str">
        <f>IF(F30="","","Wattage:")</f>
        <v>Wattage:</v>
      </c>
      <c r="G32" s="118"/>
      <c r="H32" s="70"/>
      <c r="I32" s="47"/>
      <c r="J32" s="47"/>
      <c r="K32" s="118">
        <f>IF(K30="","","Wattage:")</f>
      </c>
      <c r="L32" s="118"/>
      <c r="M32" s="70"/>
      <c r="N32" s="47"/>
      <c r="O32" s="47"/>
      <c r="P32" s="118">
        <f>IF(P30="","","Wattage:")</f>
      </c>
      <c r="Q32" s="118"/>
      <c r="R32" s="70"/>
      <c r="S32" s="70"/>
      <c r="T32" s="47"/>
      <c r="U32" s="118">
        <f>IF(U30="","","Wattage:")</f>
      </c>
      <c r="V32" s="118"/>
      <c r="W32" s="47"/>
      <c r="X32" s="47"/>
      <c r="Y32" s="47"/>
      <c r="Z32" s="118">
        <f>IF(Z30="","","Wattage:")</f>
      </c>
      <c r="AA32" s="118"/>
      <c r="AB32" s="47"/>
      <c r="AC32" s="47"/>
      <c r="AD32" s="47"/>
      <c r="AE32" s="118">
        <f>IF(AE30="","","Wattage:")</f>
      </c>
      <c r="AF32" s="118"/>
      <c r="AG32" s="47"/>
      <c r="AH32" s="47"/>
      <c r="AI32" s="47"/>
      <c r="AJ32" s="118">
        <f>IF(AJ30="","","Wattage:")</f>
      </c>
      <c r="AK32" s="118"/>
      <c r="AL32" s="47"/>
      <c r="AM32" s="47"/>
      <c r="AN32" s="47"/>
      <c r="AO32" s="118">
        <f>IF(AO30="","","Wattage:")</f>
      </c>
      <c r="AP32" s="118"/>
      <c r="AQ32" s="48"/>
    </row>
    <row r="33" spans="2:43" s="77" customFormat="1" ht="13.5" customHeight="1">
      <c r="B33" s="73"/>
      <c r="C33" s="74" t="str">
        <f>IF(D10="","","Available Voltage = "&amp;ROUND(D10,1)&amp;" V")</f>
        <v>Available Voltage = 56 V</v>
      </c>
      <c r="D33" s="142" t="str">
        <f>IF(D10&gt;F28+G34,"    Voltage OK","   Inadequate Voltage")</f>
        <v>    Voltage OK</v>
      </c>
      <c r="E33" s="143"/>
      <c r="F33" s="130">
        <v>9</v>
      </c>
      <c r="G33" s="131"/>
      <c r="H33" s="47"/>
      <c r="I33" s="75"/>
      <c r="J33" s="75"/>
      <c r="K33" s="130"/>
      <c r="L33" s="131"/>
      <c r="M33" s="47"/>
      <c r="N33" s="75"/>
      <c r="O33" s="75"/>
      <c r="P33" s="130"/>
      <c r="Q33" s="131"/>
      <c r="R33" s="47"/>
      <c r="S33" s="47"/>
      <c r="T33" s="75"/>
      <c r="U33" s="130"/>
      <c r="V33" s="131"/>
      <c r="W33" s="75"/>
      <c r="X33" s="75"/>
      <c r="Y33" s="75"/>
      <c r="Z33" s="130"/>
      <c r="AA33" s="131"/>
      <c r="AB33" s="75"/>
      <c r="AC33" s="75"/>
      <c r="AD33" s="75"/>
      <c r="AE33" s="130"/>
      <c r="AF33" s="131"/>
      <c r="AG33" s="75"/>
      <c r="AH33" s="75"/>
      <c r="AI33" s="75"/>
      <c r="AJ33" s="130"/>
      <c r="AK33" s="131"/>
      <c r="AL33" s="75"/>
      <c r="AM33" s="75"/>
      <c r="AN33" s="47"/>
      <c r="AO33" s="130"/>
      <c r="AP33" s="131"/>
      <c r="AQ33" s="76"/>
    </row>
    <row r="34" spans="2:43" ht="12.75" customHeight="1">
      <c r="B34" s="73"/>
      <c r="C34" s="34" t="str">
        <f>IF(F30="","","Required Voltage = "&amp;ROUND(F28+G34,1)&amp;" V")</f>
        <v>Required Voltage = 50 V</v>
      </c>
      <c r="D34" s="112"/>
      <c r="E34" s="143"/>
      <c r="F34" s="68" t="str">
        <f>IF(G34="","",IF(F33="","","Voltage: "))</f>
        <v>Voltage: </v>
      </c>
      <c r="G34" s="69">
        <f>IF(F33="","",IF(L34="",43,IF(ISNUMBER(K26+K27),K26*K27/1000+L34,43)))</f>
        <v>43</v>
      </c>
      <c r="H34" s="69"/>
      <c r="I34" s="47"/>
      <c r="J34" s="47"/>
      <c r="K34" s="68">
        <f>IF(L34="","",IF(K33="","","Voltage: "))</f>
      </c>
      <c r="L34" s="69">
        <f>IF(K33="","",IF(Q34="",43,IF(ISNUMBER(P26+P27),P26*P27/1000+Q34,43)))</f>
      </c>
      <c r="M34" s="69"/>
      <c r="N34" s="47"/>
      <c r="O34" s="68">
        <f>IF(O33="","","Voltage: ")</f>
      </c>
      <c r="P34" s="68">
        <f>IF(Q34="","",IF(P33="","","Voltage: "))</f>
      </c>
      <c r="Q34" s="69">
        <f>IF(P33="","",IF(V34="",43,IF(ISNUMBER(U26+U27),U26*U27/1000+V34,43)))</f>
      </c>
      <c r="R34" s="69"/>
      <c r="S34" s="69"/>
      <c r="T34" s="47"/>
      <c r="U34" s="68">
        <f>IF(V34="","",IF(U33="","","Voltage: "))</f>
      </c>
      <c r="V34" s="69">
        <f>IF(U33="","",IF(AA34="",43,IF(ISNUMBER(Z26+Z27),Z26*Z27/1000+AA34,43)))</f>
      </c>
      <c r="W34" s="69"/>
      <c r="X34" s="47"/>
      <c r="Y34" s="47"/>
      <c r="Z34" s="68">
        <f>IF(AA34="","",IF(Z33="","","Voltage: "))</f>
      </c>
      <c r="AA34" s="69">
        <f>IF(Z33="","",IF(AF34="",43,IF(ISNUMBER(AE26+AE27),AE26*AE27/1000+AF34,43)))</f>
      </c>
      <c r="AB34" s="47"/>
      <c r="AC34" s="47"/>
      <c r="AD34" s="47"/>
      <c r="AE34" s="68">
        <f>IF(AF34="","",IF(AE33="","","Voltage: "))</f>
      </c>
      <c r="AF34" s="69">
        <f>IF(AE33="","",IF(AK34="",43,IF(ISNUMBER(AJ26+AJ27),AJ26*AJ27/1000+AK34,43)))</f>
      </c>
      <c r="AG34" s="47"/>
      <c r="AH34" s="47"/>
      <c r="AI34" s="47"/>
      <c r="AJ34" s="68">
        <f>IF(AK34="","",IF(AJ33="","","Voltage: "))</f>
      </c>
      <c r="AK34" s="69">
        <f>IF(AJ33="","",IF(AP34="",43,IF(ISNUMBER(AO26+AO27),AO26*AO27/1000+AP34,43)))</f>
      </c>
      <c r="AL34" s="47"/>
      <c r="AM34" s="47"/>
      <c r="AN34" s="75"/>
      <c r="AO34" s="68">
        <f>IF(AP34="","",IF(AO33="","","Voltage: "))</f>
      </c>
      <c r="AP34" s="69">
        <f>IF(AO33="","",IF(AU34="",43,IF(ISNUMBER(AT26+AT27),AT26*AT27/1000+AU34,43)))</f>
      </c>
      <c r="AQ34" s="48"/>
    </row>
    <row r="35" spans="2:43" ht="12.75">
      <c r="B35" s="73"/>
      <c r="C35" s="34"/>
      <c r="D35" s="162">
        <f>IF(D33="   Inadequate Voltage",IF(D10&lt;56,"     Use a 56V power supply.",""),"")</f>
      </c>
      <c r="E35" s="163"/>
      <c r="F35" s="68"/>
      <c r="G35" s="69"/>
      <c r="H35" s="69"/>
      <c r="I35" s="47"/>
      <c r="J35" s="47"/>
      <c r="K35" s="68"/>
      <c r="L35" s="69"/>
      <c r="M35" s="69"/>
      <c r="N35" s="47"/>
      <c r="O35" s="68"/>
      <c r="P35" s="68"/>
      <c r="Q35" s="69"/>
      <c r="R35" s="69"/>
      <c r="S35" s="69"/>
      <c r="T35" s="47"/>
      <c r="U35" s="68"/>
      <c r="V35" s="69"/>
      <c r="W35" s="69"/>
      <c r="X35" s="47"/>
      <c r="Y35" s="47"/>
      <c r="Z35" s="68"/>
      <c r="AA35" s="69"/>
      <c r="AB35" s="47"/>
      <c r="AC35" s="47"/>
      <c r="AD35" s="47"/>
      <c r="AE35" s="68"/>
      <c r="AF35" s="69"/>
      <c r="AG35" s="47"/>
      <c r="AH35" s="47"/>
      <c r="AI35" s="47"/>
      <c r="AJ35" s="68"/>
      <c r="AK35" s="69"/>
      <c r="AL35" s="47"/>
      <c r="AM35" s="47"/>
      <c r="AN35" s="75"/>
      <c r="AO35" s="68"/>
      <c r="AP35" s="69"/>
      <c r="AQ35" s="48"/>
    </row>
    <row r="36" spans="2:43" ht="12.75" customHeight="1">
      <c r="B36" s="73"/>
      <c r="C36" s="74" t="str">
        <f>IF(D10="","",IF(D12="","","Available Current = "&amp;ROUND(D12/D10*1000,0)&amp;" mA"))</f>
        <v>Available Current = 714 mA</v>
      </c>
      <c r="D36" s="111" t="str">
        <f>IF(D12/D10*1000&gt;F27,"    Current OK","   Inadequate Current")</f>
        <v>    Current OK</v>
      </c>
      <c r="E36" s="112"/>
      <c r="F36" s="109" t="str">
        <f>IF($D$33="    Voltage OK",IF($D$36="    Current OK","Pass","Fail"),"Fail")</f>
        <v>Pass</v>
      </c>
      <c r="G36" s="110"/>
      <c r="H36" s="69"/>
      <c r="I36" s="47"/>
      <c r="J36" s="47"/>
      <c r="K36" s="109" t="str">
        <f>IF($D$33="    Voltage OK",IF($D$36="    Current OK","Pass","Fail"),"Fail")</f>
        <v>Pass</v>
      </c>
      <c r="L36" s="110"/>
      <c r="M36" s="69"/>
      <c r="N36" s="47"/>
      <c r="O36" s="68"/>
      <c r="P36" s="109" t="str">
        <f>IF($D$33="    Voltage OK",IF($D$36="    Current OK","Pass","Fail"),"Fail")</f>
        <v>Pass</v>
      </c>
      <c r="Q36" s="110"/>
      <c r="R36" s="69"/>
      <c r="S36" s="69"/>
      <c r="T36" s="47"/>
      <c r="U36" s="109" t="str">
        <f>IF($D$33="    Voltage OK",IF($D$36="    Current OK","Pass","Fail"),"Fail")</f>
        <v>Pass</v>
      </c>
      <c r="V36" s="110"/>
      <c r="W36" s="69"/>
      <c r="X36" s="47"/>
      <c r="Y36" s="47"/>
      <c r="Z36" s="109" t="str">
        <f>IF($D$33="    Voltage OK",IF($D$36="    Current OK","Pass","Fail"),"Fail")</f>
        <v>Pass</v>
      </c>
      <c r="AA36" s="110"/>
      <c r="AB36" s="47"/>
      <c r="AC36" s="47"/>
      <c r="AD36" s="47"/>
      <c r="AE36" s="109" t="str">
        <f>IF($D$33="    Voltage OK",IF($D$36="    Current OK","Pass","Fail"),"Fail")</f>
        <v>Pass</v>
      </c>
      <c r="AF36" s="110"/>
      <c r="AG36" s="47"/>
      <c r="AH36" s="47"/>
      <c r="AI36" s="47"/>
      <c r="AJ36" s="109" t="str">
        <f>IF($D$33="    Voltage OK",IF($D$36="    Current OK","Pass","Fail"),"Fail")</f>
        <v>Pass</v>
      </c>
      <c r="AK36" s="110"/>
      <c r="AL36" s="47"/>
      <c r="AM36" s="47"/>
      <c r="AN36" s="75"/>
      <c r="AO36" s="109" t="str">
        <f>IF($D$33="    Voltage OK",IF($D$36="    Current OK","Pass","Fail"),"Fail")</f>
        <v>Pass</v>
      </c>
      <c r="AP36" s="110"/>
      <c r="AQ36" s="48"/>
    </row>
    <row r="37" spans="2:43" ht="12.75" customHeight="1">
      <c r="B37" s="57"/>
      <c r="C37" s="34" t="str">
        <f>IF(F27="","","Required Current = "&amp;ROUND(F27,0)&amp;" mA")</f>
        <v>Required Current = 279 mA</v>
      </c>
      <c r="D37" s="112"/>
      <c r="E37" s="112"/>
      <c r="F37" s="110"/>
      <c r="G37" s="110"/>
      <c r="H37" s="69"/>
      <c r="I37" s="47"/>
      <c r="J37" s="47"/>
      <c r="K37" s="110"/>
      <c r="L37" s="110"/>
      <c r="M37" s="69"/>
      <c r="N37" s="47"/>
      <c r="O37" s="68"/>
      <c r="P37" s="110"/>
      <c r="Q37" s="110"/>
      <c r="R37" s="69"/>
      <c r="S37" s="69"/>
      <c r="T37" s="47"/>
      <c r="U37" s="110"/>
      <c r="V37" s="110"/>
      <c r="W37" s="69"/>
      <c r="X37" s="47"/>
      <c r="Y37" s="47"/>
      <c r="Z37" s="110"/>
      <c r="AA37" s="110"/>
      <c r="AB37" s="47"/>
      <c r="AC37" s="47"/>
      <c r="AD37" s="47"/>
      <c r="AE37" s="110"/>
      <c r="AF37" s="110"/>
      <c r="AG37" s="47"/>
      <c r="AH37" s="47"/>
      <c r="AI37" s="47"/>
      <c r="AJ37" s="110"/>
      <c r="AK37" s="110"/>
      <c r="AL37" s="47"/>
      <c r="AM37" s="47"/>
      <c r="AN37" s="75"/>
      <c r="AO37" s="110"/>
      <c r="AP37" s="110"/>
      <c r="AQ37" s="48"/>
    </row>
    <row r="38" spans="2:43" ht="13.5" thickBot="1">
      <c r="B38" s="78"/>
      <c r="C38" s="33"/>
      <c r="D38" s="164">
        <f>IF(D36="   Inadequate Current",IF(D12&lt;90,"     Use a 90 watt power supply.",""),"")</f>
      </c>
      <c r="E38" s="165"/>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2"/>
    </row>
    <row r="39" ht="13.5" thickTop="1">
      <c r="C39" s="31"/>
    </row>
    <row r="40" spans="10:16" ht="12.75">
      <c r="J40" s="80"/>
      <c r="K40" s="80"/>
      <c r="L40" s="80"/>
      <c r="M40" s="80"/>
      <c r="N40" s="80"/>
      <c r="O40" s="80"/>
      <c r="P40" s="80"/>
    </row>
    <row r="41" spans="10:16" ht="23.25">
      <c r="J41" s="88"/>
      <c r="K41" s="89"/>
      <c r="L41" s="89"/>
      <c r="M41" s="89"/>
      <c r="N41" s="89"/>
      <c r="O41" s="89"/>
      <c r="P41" s="80"/>
    </row>
    <row r="42" spans="10:16" ht="12.75">
      <c r="J42" s="89"/>
      <c r="K42" s="89"/>
      <c r="L42" s="89"/>
      <c r="M42" s="89"/>
      <c r="N42" s="89"/>
      <c r="O42" s="89"/>
      <c r="P42" s="80"/>
    </row>
    <row r="43" spans="10:16" ht="13.5" customHeight="1">
      <c r="J43" s="91"/>
      <c r="K43" s="92"/>
      <c r="L43" s="80"/>
      <c r="M43" s="91"/>
      <c r="N43" s="95"/>
      <c r="O43" s="95"/>
      <c r="P43" s="80"/>
    </row>
    <row r="44" spans="10:16" ht="12.75">
      <c r="J44" s="91"/>
      <c r="K44" s="92"/>
      <c r="L44" s="80"/>
      <c r="M44" s="91"/>
      <c r="N44" s="95"/>
      <c r="O44" s="95"/>
      <c r="P44" s="80"/>
    </row>
    <row r="45" spans="10:16" ht="12.75">
      <c r="J45" s="93"/>
      <c r="K45" s="92"/>
      <c r="L45" s="80"/>
      <c r="M45" s="91"/>
      <c r="N45" s="95"/>
      <c r="O45" s="95"/>
      <c r="P45" s="80"/>
    </row>
    <row r="46" spans="10:16" ht="12.75">
      <c r="J46" s="94"/>
      <c r="K46" s="26"/>
      <c r="L46" s="80"/>
      <c r="M46" s="96"/>
      <c r="N46" s="95"/>
      <c r="O46" s="95"/>
      <c r="P46" s="80"/>
    </row>
    <row r="47" spans="10:16" ht="12.75">
      <c r="J47" s="91"/>
      <c r="K47" s="26"/>
      <c r="L47" s="80"/>
      <c r="M47" s="91"/>
      <c r="N47" s="95"/>
      <c r="O47" s="95"/>
      <c r="P47" s="80"/>
    </row>
    <row r="48" spans="10:32" ht="12.75">
      <c r="J48" s="91"/>
      <c r="K48" s="26"/>
      <c r="L48" s="80"/>
      <c r="M48" s="91"/>
      <c r="N48" s="95"/>
      <c r="O48" s="95"/>
      <c r="P48" s="80"/>
      <c r="AF48" s="79"/>
    </row>
    <row r="49" spans="3:16" ht="12.75">
      <c r="C49" s="30"/>
      <c r="J49" s="97"/>
      <c r="K49" s="95"/>
      <c r="L49" s="95"/>
      <c r="M49" s="95"/>
      <c r="N49" s="95"/>
      <c r="O49" s="95"/>
      <c r="P49" s="80"/>
    </row>
    <row r="50" spans="3:16" ht="12.75">
      <c r="C50" s="31"/>
      <c r="J50" s="90"/>
      <c r="K50" s="87"/>
      <c r="L50" s="87"/>
      <c r="M50" s="87"/>
      <c r="N50" s="87"/>
      <c r="O50" s="87"/>
      <c r="P50" s="80"/>
    </row>
    <row r="51" spans="3:16" ht="13.5" thickBot="1">
      <c r="C51" s="31"/>
      <c r="J51" s="87"/>
      <c r="K51" s="87"/>
      <c r="L51" s="87"/>
      <c r="M51" s="87"/>
      <c r="N51" s="87"/>
      <c r="O51" s="87"/>
      <c r="P51" s="80"/>
    </row>
    <row r="52" spans="2:16" ht="13.5" thickTop="1">
      <c r="B52" s="44"/>
      <c r="C52" s="45"/>
      <c r="D52" s="46"/>
      <c r="J52" s="87"/>
      <c r="K52" s="87"/>
      <c r="L52" s="87"/>
      <c r="M52" s="87"/>
      <c r="N52" s="87"/>
      <c r="O52" s="87"/>
      <c r="P52" s="80"/>
    </row>
    <row r="53" spans="2:16" ht="12.75">
      <c r="B53" s="57"/>
      <c r="C53" s="37" t="s">
        <v>18</v>
      </c>
      <c r="D53" s="48"/>
      <c r="J53" s="87"/>
      <c r="K53" s="87"/>
      <c r="L53" s="87"/>
      <c r="M53" s="87"/>
      <c r="N53" s="87"/>
      <c r="O53" s="87"/>
      <c r="P53" s="80"/>
    </row>
    <row r="54" spans="2:29" ht="12.75">
      <c r="B54" s="57"/>
      <c r="C54" s="38" t="s">
        <v>25</v>
      </c>
      <c r="D54" s="48"/>
      <c r="J54" s="80"/>
      <c r="K54" s="80"/>
      <c r="L54" s="80"/>
      <c r="M54" s="80"/>
      <c r="N54" s="80"/>
      <c r="O54" s="80"/>
      <c r="P54" s="80"/>
      <c r="T54" s="80"/>
      <c r="U54" s="80"/>
      <c r="V54" s="80"/>
      <c r="W54" s="80"/>
      <c r="X54" s="80"/>
      <c r="Y54" s="80"/>
      <c r="Z54" s="80"/>
      <c r="AA54" s="80"/>
      <c r="AB54" s="80"/>
      <c r="AC54" s="80"/>
    </row>
    <row r="55" spans="2:29" ht="12.75">
      <c r="B55" s="57"/>
      <c r="C55" s="39" t="s">
        <v>26</v>
      </c>
      <c r="D55" s="48"/>
      <c r="T55" s="80"/>
      <c r="U55" s="80"/>
      <c r="V55" s="80"/>
      <c r="W55" s="80"/>
      <c r="X55" s="80"/>
      <c r="Y55" s="80"/>
      <c r="Z55" s="80"/>
      <c r="AA55" s="80"/>
      <c r="AB55" s="80"/>
      <c r="AC55" s="80"/>
    </row>
    <row r="56" spans="2:29" ht="13.5" thickBot="1">
      <c r="B56" s="78"/>
      <c r="C56" s="33"/>
      <c r="D56" s="52"/>
      <c r="T56" s="80"/>
      <c r="U56" s="80"/>
      <c r="V56" s="80"/>
      <c r="W56" s="80"/>
      <c r="X56" s="80"/>
      <c r="Y56" s="80"/>
      <c r="Z56" s="80"/>
      <c r="AA56" s="80"/>
      <c r="AB56" s="80"/>
      <c r="AC56" s="80"/>
    </row>
    <row r="57" spans="3:29" ht="13.5" thickTop="1">
      <c r="C57" s="31"/>
      <c r="T57" s="80"/>
      <c r="U57" s="80"/>
      <c r="V57" s="80"/>
      <c r="W57" s="80"/>
      <c r="X57" s="80"/>
      <c r="Y57" s="80"/>
      <c r="Z57" s="80"/>
      <c r="AA57" s="80"/>
      <c r="AB57" s="80"/>
      <c r="AC57" s="80"/>
    </row>
    <row r="58" spans="3:29" ht="13.5" thickBot="1">
      <c r="C58" s="31"/>
      <c r="T58" s="80"/>
      <c r="U58" s="80"/>
      <c r="V58" s="80"/>
      <c r="W58" s="80"/>
      <c r="X58" s="80"/>
      <c r="Y58" s="80"/>
      <c r="Z58" s="80"/>
      <c r="AA58" s="80"/>
      <c r="AB58" s="80"/>
      <c r="AC58" s="80"/>
    </row>
    <row r="59" spans="2:29" ht="13.5" thickTop="1">
      <c r="B59" s="44"/>
      <c r="C59" s="45"/>
      <c r="D59" s="45"/>
      <c r="E59" s="45"/>
      <c r="F59" s="45"/>
      <c r="G59" s="45"/>
      <c r="H59" s="45"/>
      <c r="I59" s="45"/>
      <c r="J59" s="45"/>
      <c r="K59" s="45"/>
      <c r="L59" s="45"/>
      <c r="M59" s="45"/>
      <c r="N59" s="45"/>
      <c r="O59" s="45"/>
      <c r="P59" s="45"/>
      <c r="Q59" s="45"/>
      <c r="R59" s="45"/>
      <c r="S59" s="46"/>
      <c r="T59" s="80"/>
      <c r="U59" s="80"/>
      <c r="V59" s="80"/>
      <c r="W59" s="80"/>
      <c r="X59" s="80"/>
      <c r="Y59" s="80"/>
      <c r="Z59" s="80"/>
      <c r="AA59" s="80"/>
      <c r="AB59" s="80"/>
      <c r="AC59" s="80"/>
    </row>
    <row r="60" spans="2:40" s="1" customFormat="1" ht="12.75">
      <c r="B60" s="10"/>
      <c r="C60" s="8"/>
      <c r="D60" s="15">
        <v>1</v>
      </c>
      <c r="E60" s="16">
        <f>D60+1</f>
        <v>2</v>
      </c>
      <c r="F60" s="16">
        <f>E60+1</f>
        <v>3</v>
      </c>
      <c r="G60" s="16">
        <v>4</v>
      </c>
      <c r="H60" s="16">
        <v>5</v>
      </c>
      <c r="I60" s="16">
        <v>6</v>
      </c>
      <c r="J60" s="16">
        <v>7</v>
      </c>
      <c r="K60" s="16">
        <v>8</v>
      </c>
      <c r="L60" s="16">
        <v>9</v>
      </c>
      <c r="M60" s="16">
        <v>10</v>
      </c>
      <c r="N60" s="16">
        <v>11</v>
      </c>
      <c r="O60" s="28">
        <v>12</v>
      </c>
      <c r="P60" s="16">
        <v>13</v>
      </c>
      <c r="Q60" s="16">
        <v>14</v>
      </c>
      <c r="R60" s="17">
        <v>15</v>
      </c>
      <c r="S60" s="29"/>
      <c r="T60" s="26"/>
      <c r="U60" s="26"/>
      <c r="V60" s="26"/>
      <c r="W60" s="26"/>
      <c r="X60" s="26"/>
      <c r="Y60" s="26"/>
      <c r="Z60" s="26"/>
      <c r="AA60" s="26"/>
      <c r="AB60" s="26"/>
      <c r="AC60" s="26"/>
      <c r="AF60" s="9"/>
      <c r="AN60" s="43"/>
    </row>
    <row r="61" spans="2:32" s="1" customFormat="1" ht="12.75">
      <c r="B61" s="10"/>
      <c r="C61" s="18" t="s">
        <v>18</v>
      </c>
      <c r="D61" s="13"/>
      <c r="E61" s="11"/>
      <c r="F61" s="11"/>
      <c r="G61" s="11"/>
      <c r="H61" s="11"/>
      <c r="I61" s="27" t="s">
        <v>28</v>
      </c>
      <c r="J61" s="19">
        <v>93</v>
      </c>
      <c r="K61" s="19">
        <v>80</v>
      </c>
      <c r="L61" s="19">
        <v>70</v>
      </c>
      <c r="M61" s="104">
        <v>60</v>
      </c>
      <c r="N61" s="19">
        <v>50</v>
      </c>
      <c r="O61" s="19">
        <v>40</v>
      </c>
      <c r="P61" s="19">
        <v>30</v>
      </c>
      <c r="Q61" s="19">
        <v>20</v>
      </c>
      <c r="R61" s="107">
        <v>10</v>
      </c>
      <c r="S61" s="35"/>
      <c r="T61" s="26"/>
      <c r="U61" s="26"/>
      <c r="V61" s="26"/>
      <c r="W61" s="26"/>
      <c r="X61" s="26"/>
      <c r="Y61" s="26"/>
      <c r="Z61" s="26"/>
      <c r="AA61" s="26"/>
      <c r="AB61" s="26"/>
      <c r="AC61" s="26"/>
      <c r="AF61" s="9"/>
    </row>
    <row r="62" spans="2:32" s="1" customFormat="1" ht="12.75" customHeight="1">
      <c r="B62" s="10"/>
      <c r="C62" s="20"/>
      <c r="D62" s="21" t="s">
        <v>3</v>
      </c>
      <c r="E62" s="14">
        <v>3.7</v>
      </c>
      <c r="F62" s="132" t="s">
        <v>19</v>
      </c>
      <c r="G62" s="132"/>
      <c r="H62" s="2"/>
      <c r="I62" s="3" t="s">
        <v>22</v>
      </c>
      <c r="J62" s="6">
        <v>5300</v>
      </c>
      <c r="K62" s="6">
        <v>8000</v>
      </c>
      <c r="L62" s="6">
        <v>8600</v>
      </c>
      <c r="M62" s="102">
        <v>10000</v>
      </c>
      <c r="N62" s="6">
        <v>11500</v>
      </c>
      <c r="O62" s="6">
        <v>12000</v>
      </c>
      <c r="P62" s="6">
        <v>13400</v>
      </c>
      <c r="Q62" s="6">
        <v>15000</v>
      </c>
      <c r="R62" s="105">
        <v>16400</v>
      </c>
      <c r="S62" s="36"/>
      <c r="T62" s="26"/>
      <c r="U62" s="26"/>
      <c r="V62" s="26"/>
      <c r="W62" s="26"/>
      <c r="X62" s="26"/>
      <c r="Y62" s="26"/>
      <c r="Z62" s="26"/>
      <c r="AA62" s="26"/>
      <c r="AB62" s="26"/>
      <c r="AC62" s="26"/>
      <c r="AF62" s="9"/>
    </row>
    <row r="63" spans="2:32" s="1" customFormat="1" ht="12.75" customHeight="1">
      <c r="B63" s="10"/>
      <c r="C63" s="20"/>
      <c r="D63" s="21" t="s">
        <v>0</v>
      </c>
      <c r="E63" s="14">
        <v>12.7</v>
      </c>
      <c r="F63" s="132" t="s">
        <v>19</v>
      </c>
      <c r="G63" s="132"/>
      <c r="H63" s="2"/>
      <c r="I63" s="3" t="s">
        <v>22</v>
      </c>
      <c r="J63" s="6">
        <v>3000</v>
      </c>
      <c r="K63" s="6">
        <v>3800</v>
      </c>
      <c r="L63" s="6">
        <v>4500</v>
      </c>
      <c r="M63" s="102">
        <v>4300</v>
      </c>
      <c r="N63" s="6">
        <v>5500</v>
      </c>
      <c r="O63" s="6">
        <v>6200</v>
      </c>
      <c r="P63" s="6">
        <v>6800</v>
      </c>
      <c r="Q63" s="6">
        <v>7800</v>
      </c>
      <c r="R63" s="105">
        <v>8200</v>
      </c>
      <c r="S63" s="36"/>
      <c r="T63" s="26"/>
      <c r="U63" s="26"/>
      <c r="V63" s="26"/>
      <c r="W63" s="26"/>
      <c r="X63" s="26"/>
      <c r="Y63" s="26"/>
      <c r="Z63" s="26"/>
      <c r="AA63" s="26"/>
      <c r="AB63" s="26"/>
      <c r="AC63" s="26"/>
      <c r="AF63" s="9"/>
    </row>
    <row r="64" spans="2:32" s="1" customFormat="1" ht="12.75" customHeight="1">
      <c r="B64" s="10"/>
      <c r="C64" s="20"/>
      <c r="D64" s="21" t="s">
        <v>1</v>
      </c>
      <c r="E64" s="14">
        <v>17.4</v>
      </c>
      <c r="F64" s="132" t="s">
        <v>19</v>
      </c>
      <c r="G64" s="132"/>
      <c r="H64" s="2"/>
      <c r="I64" s="3" t="s">
        <v>22</v>
      </c>
      <c r="J64" s="6">
        <v>2500</v>
      </c>
      <c r="K64" s="6">
        <v>3100</v>
      </c>
      <c r="L64" s="6">
        <v>3700</v>
      </c>
      <c r="M64" s="102">
        <v>3500</v>
      </c>
      <c r="N64" s="6">
        <v>4500</v>
      </c>
      <c r="O64" s="6">
        <v>5100</v>
      </c>
      <c r="P64" s="6">
        <v>5500</v>
      </c>
      <c r="Q64" s="6">
        <v>6400</v>
      </c>
      <c r="R64" s="105">
        <v>6700</v>
      </c>
      <c r="S64" s="36"/>
      <c r="T64" s="26"/>
      <c r="U64" s="26"/>
      <c r="V64" s="26"/>
      <c r="W64" s="26"/>
      <c r="X64" s="26"/>
      <c r="Y64" s="26"/>
      <c r="Z64" s="26"/>
      <c r="AA64" s="26"/>
      <c r="AB64" s="26"/>
      <c r="AC64" s="26"/>
      <c r="AF64" s="9"/>
    </row>
    <row r="65" spans="2:32" s="1" customFormat="1" ht="12.75" customHeight="1">
      <c r="B65" s="10"/>
      <c r="C65" s="20"/>
      <c r="D65" s="21" t="s">
        <v>2</v>
      </c>
      <c r="E65" s="14">
        <v>9.1</v>
      </c>
      <c r="F65" s="132" t="s">
        <v>19</v>
      </c>
      <c r="G65" s="132"/>
      <c r="H65" s="2"/>
      <c r="I65" s="3" t="s">
        <v>22</v>
      </c>
      <c r="J65" s="6">
        <v>3400</v>
      </c>
      <c r="K65" s="6">
        <v>4900</v>
      </c>
      <c r="L65" s="6">
        <v>5700</v>
      </c>
      <c r="M65" s="102">
        <v>6300</v>
      </c>
      <c r="N65" s="6">
        <v>7000</v>
      </c>
      <c r="O65" s="6">
        <v>8000</v>
      </c>
      <c r="P65" s="6">
        <v>8300</v>
      </c>
      <c r="Q65" s="6">
        <v>9400</v>
      </c>
      <c r="R65" s="105">
        <v>9900</v>
      </c>
      <c r="S65" s="36"/>
      <c r="T65" s="26"/>
      <c r="U65" s="26"/>
      <c r="V65" s="26"/>
      <c r="W65" s="26"/>
      <c r="X65" s="26"/>
      <c r="Y65" s="26"/>
      <c r="Z65" s="26"/>
      <c r="AA65" s="26"/>
      <c r="AB65" s="26"/>
      <c r="AC65" s="26"/>
      <c r="AF65" s="9"/>
    </row>
    <row r="66" spans="2:32" s="1" customFormat="1" ht="12.75" customHeight="1">
      <c r="B66" s="10"/>
      <c r="C66" s="20"/>
      <c r="D66" s="21" t="s">
        <v>20</v>
      </c>
      <c r="E66" s="14">
        <v>49.4</v>
      </c>
      <c r="F66" s="132" t="s">
        <v>19</v>
      </c>
      <c r="G66" s="132"/>
      <c r="H66" s="2"/>
      <c r="I66" s="3" t="s">
        <v>22</v>
      </c>
      <c r="J66" s="6">
        <v>1600</v>
      </c>
      <c r="K66" s="6">
        <v>1800</v>
      </c>
      <c r="L66" s="6">
        <v>1900</v>
      </c>
      <c r="M66" s="102">
        <v>2000</v>
      </c>
      <c r="N66" s="6">
        <v>2100</v>
      </c>
      <c r="O66" s="6">
        <v>2200</v>
      </c>
      <c r="P66" s="6">
        <v>2300</v>
      </c>
      <c r="Q66" s="6">
        <v>2400</v>
      </c>
      <c r="R66" s="105">
        <v>2500</v>
      </c>
      <c r="S66" s="36"/>
      <c r="T66" s="26"/>
      <c r="U66" s="26"/>
      <c r="V66" s="26"/>
      <c r="W66" s="26"/>
      <c r="X66" s="26"/>
      <c r="Y66" s="26"/>
      <c r="Z66" s="26"/>
      <c r="AA66" s="26"/>
      <c r="AB66" s="26"/>
      <c r="AC66" s="26"/>
      <c r="AF66" s="9"/>
    </row>
    <row r="67" spans="2:32" s="1" customFormat="1" ht="12.75" customHeight="1">
      <c r="B67" s="10"/>
      <c r="C67" s="20"/>
      <c r="D67" s="21" t="s">
        <v>21</v>
      </c>
      <c r="E67" s="14">
        <v>76</v>
      </c>
      <c r="F67" s="132" t="s">
        <v>19</v>
      </c>
      <c r="G67" s="132"/>
      <c r="H67" s="2"/>
      <c r="I67" s="3" t="s">
        <v>22</v>
      </c>
      <c r="J67" s="6">
        <v>1300</v>
      </c>
      <c r="K67" s="6">
        <v>1500</v>
      </c>
      <c r="L67" s="6">
        <v>1600</v>
      </c>
      <c r="M67" s="102">
        <v>1700</v>
      </c>
      <c r="N67" s="6">
        <v>1750</v>
      </c>
      <c r="O67" s="6">
        <v>1850</v>
      </c>
      <c r="P67" s="6">
        <v>1900</v>
      </c>
      <c r="Q67" s="6">
        <v>2000</v>
      </c>
      <c r="R67" s="105">
        <v>2100</v>
      </c>
      <c r="S67" s="36"/>
      <c r="T67" s="26"/>
      <c r="U67" s="26"/>
      <c r="V67" s="26"/>
      <c r="W67" s="26"/>
      <c r="X67" s="26"/>
      <c r="Y67" s="26"/>
      <c r="Z67" s="26"/>
      <c r="AA67" s="26"/>
      <c r="AB67" s="26"/>
      <c r="AC67" s="26"/>
      <c r="AF67" s="9"/>
    </row>
    <row r="68" spans="2:32" s="1" customFormat="1" ht="12.75">
      <c r="B68" s="10"/>
      <c r="C68" s="20"/>
      <c r="D68" s="21" t="s">
        <v>4</v>
      </c>
      <c r="E68" s="14" t="e">
        <f>#REF!</f>
        <v>#REF!</v>
      </c>
      <c r="F68" s="132" t="s">
        <v>19</v>
      </c>
      <c r="G68" s="132"/>
      <c r="H68" s="2"/>
      <c r="I68" s="3" t="s">
        <v>23</v>
      </c>
      <c r="J68" s="6">
        <v>656</v>
      </c>
      <c r="K68" s="6">
        <v>880</v>
      </c>
      <c r="L68" s="6">
        <v>950</v>
      </c>
      <c r="M68" s="102">
        <v>990</v>
      </c>
      <c r="N68" s="6">
        <v>1040</v>
      </c>
      <c r="O68" s="6">
        <v>1100</v>
      </c>
      <c r="P68" s="6">
        <v>1150</v>
      </c>
      <c r="Q68" s="6">
        <v>1180</v>
      </c>
      <c r="R68" s="105">
        <v>1250</v>
      </c>
      <c r="S68" s="36"/>
      <c r="T68" s="26"/>
      <c r="U68" s="26"/>
      <c r="V68" s="26"/>
      <c r="W68" s="26"/>
      <c r="X68" s="26"/>
      <c r="Y68" s="26"/>
      <c r="Z68" s="26"/>
      <c r="AA68" s="26"/>
      <c r="AB68" s="26"/>
      <c r="AC68" s="26"/>
      <c r="AF68" s="9"/>
    </row>
    <row r="69" spans="2:32" s="1" customFormat="1" ht="25.5">
      <c r="B69" s="10"/>
      <c r="C69" s="20"/>
      <c r="D69" s="21" t="s">
        <v>6</v>
      </c>
      <c r="E69" s="14">
        <v>13.02</v>
      </c>
      <c r="F69" s="132" t="s">
        <v>19</v>
      </c>
      <c r="G69" s="132"/>
      <c r="H69" s="2"/>
      <c r="I69" s="3" t="s">
        <v>24</v>
      </c>
      <c r="J69" s="6">
        <v>812</v>
      </c>
      <c r="K69" s="6">
        <v>846</v>
      </c>
      <c r="L69" s="6">
        <v>976</v>
      </c>
      <c r="M69" s="102">
        <v>1054</v>
      </c>
      <c r="N69" s="6">
        <v>1086</v>
      </c>
      <c r="O69" s="6">
        <v>1144</v>
      </c>
      <c r="P69" s="6">
        <v>1202</v>
      </c>
      <c r="Q69" s="6">
        <v>1268</v>
      </c>
      <c r="R69" s="105">
        <v>1300</v>
      </c>
      <c r="S69" s="36"/>
      <c r="T69" s="26"/>
      <c r="U69" s="26"/>
      <c r="V69" s="26"/>
      <c r="W69" s="26"/>
      <c r="X69" s="26"/>
      <c r="Y69" s="26"/>
      <c r="Z69" s="26"/>
      <c r="AA69" s="26"/>
      <c r="AB69" s="26"/>
      <c r="AC69" s="26"/>
      <c r="AF69" s="9"/>
    </row>
    <row r="70" spans="2:32" s="1" customFormat="1" ht="25.5">
      <c r="B70" s="10"/>
      <c r="C70" s="20"/>
      <c r="D70" s="21" t="s">
        <v>7</v>
      </c>
      <c r="E70" s="14">
        <v>13.02</v>
      </c>
      <c r="F70" s="132" t="s">
        <v>19</v>
      </c>
      <c r="G70" s="132"/>
      <c r="H70" s="2"/>
      <c r="I70" s="3" t="s">
        <v>24</v>
      </c>
      <c r="J70" s="6">
        <v>1250</v>
      </c>
      <c r="K70" s="6">
        <v>1300</v>
      </c>
      <c r="L70" s="6">
        <v>1500</v>
      </c>
      <c r="M70" s="102">
        <v>1620</v>
      </c>
      <c r="N70" s="6">
        <v>1670</v>
      </c>
      <c r="O70" s="6">
        <v>1760</v>
      </c>
      <c r="P70" s="6">
        <v>1850</v>
      </c>
      <c r="Q70" s="6">
        <v>1950</v>
      </c>
      <c r="R70" s="105">
        <v>2000</v>
      </c>
      <c r="S70" s="36"/>
      <c r="T70" s="26"/>
      <c r="U70" s="26"/>
      <c r="V70" s="26"/>
      <c r="W70" s="26"/>
      <c r="X70" s="26"/>
      <c r="Y70" s="26"/>
      <c r="Z70" s="26"/>
      <c r="AA70" s="26"/>
      <c r="AB70" s="26"/>
      <c r="AC70" s="26"/>
      <c r="AF70" s="9"/>
    </row>
    <row r="71" spans="2:32" s="1" customFormat="1" ht="25.5">
      <c r="B71" s="10"/>
      <c r="C71" s="20"/>
      <c r="D71" s="21" t="s">
        <v>8</v>
      </c>
      <c r="E71" s="14">
        <v>20.8</v>
      </c>
      <c r="F71" s="132" t="s">
        <v>19</v>
      </c>
      <c r="G71" s="132"/>
      <c r="H71" s="2"/>
      <c r="I71" s="3" t="s">
        <v>24</v>
      </c>
      <c r="J71" s="6">
        <v>772</v>
      </c>
      <c r="K71" s="6">
        <v>802</v>
      </c>
      <c r="L71" s="6">
        <v>926</v>
      </c>
      <c r="M71" s="102">
        <v>1000</v>
      </c>
      <c r="N71" s="6">
        <v>1032</v>
      </c>
      <c r="O71" s="6">
        <v>1086</v>
      </c>
      <c r="P71" s="6">
        <v>1142</v>
      </c>
      <c r="Q71" s="6">
        <v>1204</v>
      </c>
      <c r="R71" s="105">
        <v>1236</v>
      </c>
      <c r="S71" s="36"/>
      <c r="T71" s="26"/>
      <c r="U71" s="26"/>
      <c r="V71" s="26"/>
      <c r="W71" s="26"/>
      <c r="X71" s="26"/>
      <c r="Y71" s="26"/>
      <c r="Z71" s="26"/>
      <c r="AA71" s="26"/>
      <c r="AB71" s="26"/>
      <c r="AC71" s="26"/>
      <c r="AF71" s="9"/>
    </row>
    <row r="72" spans="2:32" s="1" customFormat="1" ht="25.5">
      <c r="B72" s="10"/>
      <c r="C72" s="20"/>
      <c r="D72" s="21" t="s">
        <v>9</v>
      </c>
      <c r="E72" s="14">
        <v>20.8</v>
      </c>
      <c r="F72" s="132" t="s">
        <v>19</v>
      </c>
      <c r="G72" s="132"/>
      <c r="H72" s="2"/>
      <c r="I72" s="3" t="s">
        <v>24</v>
      </c>
      <c r="J72" s="6">
        <v>1188</v>
      </c>
      <c r="K72" s="6">
        <v>1236</v>
      </c>
      <c r="L72" s="6">
        <v>1426</v>
      </c>
      <c r="M72" s="102">
        <v>1540</v>
      </c>
      <c r="N72" s="6">
        <v>1586</v>
      </c>
      <c r="O72" s="6">
        <v>1672</v>
      </c>
      <c r="P72" s="6">
        <v>1758</v>
      </c>
      <c r="Q72" s="6">
        <v>1852</v>
      </c>
      <c r="R72" s="105">
        <v>1900</v>
      </c>
      <c r="S72" s="36"/>
      <c r="T72" s="26"/>
      <c r="U72" s="26"/>
      <c r="V72" s="26"/>
      <c r="W72" s="26"/>
      <c r="X72" s="26"/>
      <c r="Y72" s="26"/>
      <c r="Z72" s="26"/>
      <c r="AA72" s="26"/>
      <c r="AB72" s="26"/>
      <c r="AC72" s="26"/>
      <c r="AF72" s="9"/>
    </row>
    <row r="73" spans="2:32" s="1" customFormat="1" ht="25.5">
      <c r="B73" s="10"/>
      <c r="C73" s="20"/>
      <c r="D73" s="21" t="s">
        <v>10</v>
      </c>
      <c r="E73" s="14">
        <v>33</v>
      </c>
      <c r="F73" s="132" t="s">
        <v>19</v>
      </c>
      <c r="G73" s="132"/>
      <c r="H73" s="2"/>
      <c r="I73" s="3" t="s">
        <v>24</v>
      </c>
      <c r="J73" s="6">
        <v>734</v>
      </c>
      <c r="K73" s="6">
        <v>762</v>
      </c>
      <c r="L73" s="6">
        <v>880</v>
      </c>
      <c r="M73" s="102">
        <v>950</v>
      </c>
      <c r="N73" s="6">
        <v>980</v>
      </c>
      <c r="O73" s="6">
        <v>1032</v>
      </c>
      <c r="P73" s="6">
        <v>1086</v>
      </c>
      <c r="Q73" s="6">
        <v>1144</v>
      </c>
      <c r="R73" s="105">
        <v>1174</v>
      </c>
      <c r="S73" s="36"/>
      <c r="T73" s="26"/>
      <c r="U73" s="26"/>
      <c r="V73" s="26"/>
      <c r="W73" s="26"/>
      <c r="X73" s="26"/>
      <c r="Y73" s="26"/>
      <c r="Z73" s="26"/>
      <c r="AA73" s="26"/>
      <c r="AB73" s="26"/>
      <c r="AC73" s="26"/>
      <c r="AF73" s="9"/>
    </row>
    <row r="74" spans="2:32" s="1" customFormat="1" ht="25.5">
      <c r="B74" s="10"/>
      <c r="C74" s="20"/>
      <c r="D74" s="21" t="s">
        <v>11</v>
      </c>
      <c r="E74" s="14">
        <v>33</v>
      </c>
      <c r="F74" s="132" t="s">
        <v>19</v>
      </c>
      <c r="G74" s="132"/>
      <c r="H74" s="2"/>
      <c r="I74" s="3" t="s">
        <v>24</v>
      </c>
      <c r="J74" s="6">
        <v>1128</v>
      </c>
      <c r="K74" s="6">
        <v>1174</v>
      </c>
      <c r="L74" s="6">
        <v>1354</v>
      </c>
      <c r="M74" s="102">
        <v>1462</v>
      </c>
      <c r="N74" s="6">
        <v>1508</v>
      </c>
      <c r="O74" s="6">
        <v>1588</v>
      </c>
      <c r="P74" s="6">
        <v>1670</v>
      </c>
      <c r="Q74" s="6">
        <v>1760</v>
      </c>
      <c r="R74" s="105">
        <v>1806</v>
      </c>
      <c r="S74" s="36"/>
      <c r="T74" s="26"/>
      <c r="U74" s="26"/>
      <c r="V74" s="26"/>
      <c r="W74" s="26"/>
      <c r="X74" s="26"/>
      <c r="Y74" s="26"/>
      <c r="Z74" s="26"/>
      <c r="AA74" s="26"/>
      <c r="AB74" s="26"/>
      <c r="AC74" s="26"/>
      <c r="AF74" s="9"/>
    </row>
    <row r="75" spans="2:32" s="1" customFormat="1" ht="25.5">
      <c r="B75" s="10"/>
      <c r="C75" s="20"/>
      <c r="D75" s="21" t="s">
        <v>12</v>
      </c>
      <c r="E75" s="14">
        <v>52.4</v>
      </c>
      <c r="F75" s="132" t="s">
        <v>19</v>
      </c>
      <c r="G75" s="132"/>
      <c r="H75" s="2"/>
      <c r="I75" s="3" t="s">
        <v>24</v>
      </c>
      <c r="J75" s="6">
        <v>696</v>
      </c>
      <c r="K75" s="6">
        <v>724</v>
      </c>
      <c r="L75" s="6">
        <v>836</v>
      </c>
      <c r="M75" s="102">
        <v>902</v>
      </c>
      <c r="N75" s="6">
        <v>930</v>
      </c>
      <c r="O75" s="6">
        <v>980</v>
      </c>
      <c r="P75" s="6">
        <v>1030</v>
      </c>
      <c r="Q75" s="6">
        <v>1086</v>
      </c>
      <c r="R75" s="105">
        <v>1114</v>
      </c>
      <c r="S75" s="36"/>
      <c r="T75" s="26"/>
      <c r="U75" s="26"/>
      <c r="V75" s="26"/>
      <c r="W75" s="26"/>
      <c r="X75" s="26"/>
      <c r="Y75" s="26"/>
      <c r="Z75" s="26"/>
      <c r="AA75" s="26"/>
      <c r="AB75" s="26"/>
      <c r="AC75" s="26"/>
      <c r="AF75" s="9"/>
    </row>
    <row r="76" spans="2:32" s="1" customFormat="1" ht="25.5">
      <c r="B76" s="10"/>
      <c r="C76" s="20"/>
      <c r="D76" s="21" t="s">
        <v>13</v>
      </c>
      <c r="E76" s="14">
        <v>52.4</v>
      </c>
      <c r="F76" s="132" t="s">
        <v>19</v>
      </c>
      <c r="G76" s="132"/>
      <c r="H76" s="2"/>
      <c r="I76" s="3" t="s">
        <v>24</v>
      </c>
      <c r="J76" s="6">
        <v>1072</v>
      </c>
      <c r="K76" s="6">
        <v>1114</v>
      </c>
      <c r="L76" s="6">
        <v>1286</v>
      </c>
      <c r="M76" s="102">
        <v>1388</v>
      </c>
      <c r="N76" s="6">
        <v>1472</v>
      </c>
      <c r="O76" s="6">
        <v>1508</v>
      </c>
      <c r="P76" s="6">
        <v>1586</v>
      </c>
      <c r="Q76" s="6">
        <v>1672</v>
      </c>
      <c r="R76" s="105">
        <v>1714</v>
      </c>
      <c r="S76" s="36"/>
      <c r="T76" s="26"/>
      <c r="U76" s="26"/>
      <c r="V76" s="26"/>
      <c r="W76" s="26"/>
      <c r="X76" s="26"/>
      <c r="Y76" s="26"/>
      <c r="Z76" s="26"/>
      <c r="AA76" s="26"/>
      <c r="AB76" s="26"/>
      <c r="AC76" s="26"/>
      <c r="AF76" s="9"/>
    </row>
    <row r="77" spans="2:32" s="1" customFormat="1" ht="25.5">
      <c r="B77" s="10"/>
      <c r="C77" s="20"/>
      <c r="D77" s="21" t="s">
        <v>16</v>
      </c>
      <c r="E77" s="14">
        <v>13.1</v>
      </c>
      <c r="F77" s="132" t="s">
        <v>19</v>
      </c>
      <c r="G77" s="132"/>
      <c r="H77" s="2"/>
      <c r="I77" s="3" t="s">
        <v>24</v>
      </c>
      <c r="J77" s="6">
        <v>1375</v>
      </c>
      <c r="K77" s="6">
        <v>1430</v>
      </c>
      <c r="L77" s="6">
        <v>1650</v>
      </c>
      <c r="M77" s="102">
        <v>1782</v>
      </c>
      <c r="N77" s="6">
        <v>1837</v>
      </c>
      <c r="O77" s="6">
        <v>1936</v>
      </c>
      <c r="P77" s="6">
        <v>2035</v>
      </c>
      <c r="Q77" s="6">
        <v>2145</v>
      </c>
      <c r="R77" s="105">
        <v>2200</v>
      </c>
      <c r="S77" s="36"/>
      <c r="T77" s="26"/>
      <c r="U77" s="26"/>
      <c r="V77" s="26"/>
      <c r="W77" s="26"/>
      <c r="X77" s="26"/>
      <c r="Y77" s="26"/>
      <c r="Z77" s="26"/>
      <c r="AA77" s="26"/>
      <c r="AB77" s="26"/>
      <c r="AC77" s="26"/>
      <c r="AF77" s="9"/>
    </row>
    <row r="78" spans="2:32" s="1" customFormat="1" ht="25.5">
      <c r="B78" s="10"/>
      <c r="C78" s="20"/>
      <c r="D78" s="21" t="s">
        <v>14</v>
      </c>
      <c r="E78" s="14">
        <v>52.4</v>
      </c>
      <c r="F78" s="132" t="s">
        <v>19</v>
      </c>
      <c r="G78" s="132"/>
      <c r="H78" s="2"/>
      <c r="I78" s="3" t="s">
        <v>24</v>
      </c>
      <c r="J78" s="6">
        <v>1313</v>
      </c>
      <c r="K78" s="6">
        <v>1365</v>
      </c>
      <c r="L78" s="6">
        <v>1575</v>
      </c>
      <c r="M78" s="102">
        <v>1701</v>
      </c>
      <c r="N78" s="6">
        <v>1754</v>
      </c>
      <c r="O78" s="6">
        <v>1848</v>
      </c>
      <c r="P78" s="6">
        <v>1943</v>
      </c>
      <c r="Q78" s="6">
        <v>2048</v>
      </c>
      <c r="R78" s="105">
        <v>2100</v>
      </c>
      <c r="S78" s="36"/>
      <c r="T78" s="26"/>
      <c r="U78" s="26"/>
      <c r="V78" s="26"/>
      <c r="W78" s="26"/>
      <c r="X78" s="26"/>
      <c r="Y78" s="26"/>
      <c r="Z78" s="26"/>
      <c r="AA78" s="26"/>
      <c r="AB78" s="26"/>
      <c r="AC78" s="26"/>
      <c r="AF78" s="9"/>
    </row>
    <row r="79" spans="2:32" s="1" customFormat="1" ht="25.5">
      <c r="B79" s="10"/>
      <c r="C79" s="20"/>
      <c r="D79" s="21" t="s">
        <v>15</v>
      </c>
      <c r="E79" s="14">
        <v>10.4</v>
      </c>
      <c r="F79" s="132" t="s">
        <v>19</v>
      </c>
      <c r="G79" s="132"/>
      <c r="H79" s="2"/>
      <c r="I79" s="3" t="s">
        <v>24</v>
      </c>
      <c r="J79" s="6">
        <v>1513</v>
      </c>
      <c r="K79" s="6">
        <v>1573</v>
      </c>
      <c r="L79" s="6">
        <v>1815</v>
      </c>
      <c r="M79" s="102">
        <v>1960</v>
      </c>
      <c r="N79" s="6">
        <v>2021</v>
      </c>
      <c r="O79" s="6">
        <v>2130</v>
      </c>
      <c r="P79" s="6">
        <v>2239</v>
      </c>
      <c r="Q79" s="6">
        <v>2360</v>
      </c>
      <c r="R79" s="105">
        <v>2420</v>
      </c>
      <c r="S79" s="36"/>
      <c r="T79" s="26"/>
      <c r="U79" s="26"/>
      <c r="V79" s="26"/>
      <c r="W79" s="26"/>
      <c r="X79" s="26"/>
      <c r="Y79" s="26"/>
      <c r="Z79" s="26"/>
      <c r="AA79" s="26"/>
      <c r="AB79" s="26"/>
      <c r="AC79" s="26"/>
      <c r="AF79" s="9"/>
    </row>
    <row r="80" spans="2:32" s="1" customFormat="1" ht="25.5">
      <c r="B80" s="10"/>
      <c r="C80" s="22"/>
      <c r="D80" s="23" t="s">
        <v>17</v>
      </c>
      <c r="E80" s="24">
        <v>41.6</v>
      </c>
      <c r="F80" s="139" t="s">
        <v>19</v>
      </c>
      <c r="G80" s="139"/>
      <c r="H80" s="12"/>
      <c r="I80" s="25" t="s">
        <v>24</v>
      </c>
      <c r="J80" s="7">
        <v>1444</v>
      </c>
      <c r="K80" s="7">
        <v>1502</v>
      </c>
      <c r="L80" s="7">
        <v>1733</v>
      </c>
      <c r="M80" s="103">
        <v>1871</v>
      </c>
      <c r="N80" s="7">
        <v>1929</v>
      </c>
      <c r="O80" s="7">
        <v>2033</v>
      </c>
      <c r="P80" s="7">
        <v>2137</v>
      </c>
      <c r="Q80" s="7">
        <v>2253</v>
      </c>
      <c r="R80" s="106">
        <v>2310</v>
      </c>
      <c r="S80" s="36"/>
      <c r="T80" s="26"/>
      <c r="U80" s="26"/>
      <c r="V80" s="26"/>
      <c r="W80" s="26"/>
      <c r="X80" s="26"/>
      <c r="Y80" s="26"/>
      <c r="Z80" s="26"/>
      <c r="AA80" s="26"/>
      <c r="AB80" s="26"/>
      <c r="AC80" s="26"/>
      <c r="AF80" s="9"/>
    </row>
    <row r="81" spans="2:40" ht="13.5" thickBot="1">
      <c r="B81" s="78"/>
      <c r="C81" s="51"/>
      <c r="D81" s="51"/>
      <c r="E81" s="51"/>
      <c r="F81" s="51"/>
      <c r="G81" s="51"/>
      <c r="H81" s="51"/>
      <c r="I81" s="51"/>
      <c r="J81" s="51"/>
      <c r="K81" s="51"/>
      <c r="L81" s="51"/>
      <c r="M81" s="51"/>
      <c r="N81" s="51"/>
      <c r="O81" s="51"/>
      <c r="P81" s="51"/>
      <c r="Q81" s="51"/>
      <c r="R81" s="51"/>
      <c r="S81" s="52"/>
      <c r="T81" s="80"/>
      <c r="U81" s="80"/>
      <c r="V81" s="80"/>
      <c r="W81" s="80"/>
      <c r="X81" s="80"/>
      <c r="Y81" s="80"/>
      <c r="Z81" s="80"/>
      <c r="AA81" s="80"/>
      <c r="AB81" s="80"/>
      <c r="AC81" s="80"/>
      <c r="AN81" s="1"/>
    </row>
    <row r="82" spans="20:29" ht="13.5" thickTop="1">
      <c r="T82" s="80"/>
      <c r="U82" s="80"/>
      <c r="V82" s="80"/>
      <c r="W82" s="80"/>
      <c r="X82" s="80"/>
      <c r="Y82" s="80"/>
      <c r="Z82" s="80"/>
      <c r="AA82" s="80"/>
      <c r="AB82" s="80"/>
      <c r="AC82" s="80"/>
    </row>
    <row r="83" spans="20:29" ht="12.75">
      <c r="T83" s="80"/>
      <c r="U83" s="80"/>
      <c r="V83" s="80"/>
      <c r="W83" s="80"/>
      <c r="X83" s="80"/>
      <c r="Y83" s="80"/>
      <c r="Z83" s="80"/>
      <c r="AA83" s="80"/>
      <c r="AB83" s="80"/>
      <c r="AC83" s="80"/>
    </row>
    <row r="84" spans="20:29" ht="12.75">
      <c r="T84" s="80"/>
      <c r="U84" s="80"/>
      <c r="V84" s="80"/>
      <c r="W84" s="80"/>
      <c r="X84" s="80"/>
      <c r="Y84" s="80"/>
      <c r="Z84" s="80"/>
      <c r="AA84" s="80"/>
      <c r="AB84" s="80"/>
      <c r="AC84" s="80"/>
    </row>
    <row r="85" spans="20:29" ht="12.75">
      <c r="T85" s="80"/>
      <c r="U85" s="80"/>
      <c r="V85" s="80"/>
      <c r="W85" s="80"/>
      <c r="X85" s="80"/>
      <c r="Y85" s="80"/>
      <c r="Z85" s="80"/>
      <c r="AA85" s="80"/>
      <c r="AB85" s="80"/>
      <c r="AC85" s="80"/>
    </row>
  </sheetData>
  <sheetProtection selectLockedCells="1"/>
  <mergeCells count="165">
    <mergeCell ref="B5:C6"/>
    <mergeCell ref="D35:E35"/>
    <mergeCell ref="D38:E38"/>
    <mergeCell ref="J10:O10"/>
    <mergeCell ref="J11:O13"/>
    <mergeCell ref="J9:K9"/>
    <mergeCell ref="M8:O8"/>
    <mergeCell ref="M9:O9"/>
    <mergeCell ref="F32:G32"/>
    <mergeCell ref="D8:E8"/>
    <mergeCell ref="J2:O3"/>
    <mergeCell ref="J8:K8"/>
    <mergeCell ref="J7:K7"/>
    <mergeCell ref="J6:K6"/>
    <mergeCell ref="J5:K5"/>
    <mergeCell ref="J4:K4"/>
    <mergeCell ref="M4:O4"/>
    <mergeCell ref="M5:O5"/>
    <mergeCell ref="M6:O6"/>
    <mergeCell ref="M7:O7"/>
    <mergeCell ref="AM15:AN15"/>
    <mergeCell ref="P27:Q27"/>
    <mergeCell ref="N28:O28"/>
    <mergeCell ref="P28:Q28"/>
    <mergeCell ref="Z27:AA27"/>
    <mergeCell ref="S28:T28"/>
    <mergeCell ref="AM16:AN16"/>
    <mergeCell ref="AM18:AN18"/>
    <mergeCell ref="AM23:AN23"/>
    <mergeCell ref="AM26:AN26"/>
    <mergeCell ref="AH26:AI26"/>
    <mergeCell ref="AE30:AF30"/>
    <mergeCell ref="AE31:AF31"/>
    <mergeCell ref="AE26:AF26"/>
    <mergeCell ref="X18:Y18"/>
    <mergeCell ref="X23:Y23"/>
    <mergeCell ref="AH15:AI15"/>
    <mergeCell ref="AH16:AI16"/>
    <mergeCell ref="AH18:AI18"/>
    <mergeCell ref="AH23:AI23"/>
    <mergeCell ref="S18:T18"/>
    <mergeCell ref="S23:T23"/>
    <mergeCell ref="U26:V26"/>
    <mergeCell ref="AC15:AD15"/>
    <mergeCell ref="AC16:AD16"/>
    <mergeCell ref="AC18:AD18"/>
    <mergeCell ref="AC23:AD23"/>
    <mergeCell ref="AC26:AD26"/>
    <mergeCell ref="X15:Y15"/>
    <mergeCell ref="X16:Y16"/>
    <mergeCell ref="K31:L31"/>
    <mergeCell ref="K32:L32"/>
    <mergeCell ref="S26:T26"/>
    <mergeCell ref="N15:O15"/>
    <mergeCell ref="N16:O16"/>
    <mergeCell ref="N18:O18"/>
    <mergeCell ref="N23:O23"/>
    <mergeCell ref="N26:O26"/>
    <mergeCell ref="S15:T15"/>
    <mergeCell ref="S16:T16"/>
    <mergeCell ref="S27:T27"/>
    <mergeCell ref="N27:O27"/>
    <mergeCell ref="P32:Q32"/>
    <mergeCell ref="F63:G63"/>
    <mergeCell ref="I28:J28"/>
    <mergeCell ref="K28:L28"/>
    <mergeCell ref="K36:L37"/>
    <mergeCell ref="P36:Q37"/>
    <mergeCell ref="F62:G62"/>
    <mergeCell ref="K30:L30"/>
    <mergeCell ref="D10:E10"/>
    <mergeCell ref="D12:E12"/>
    <mergeCell ref="F30:G30"/>
    <mergeCell ref="F31:G31"/>
    <mergeCell ref="F28:G28"/>
    <mergeCell ref="D28:E28"/>
    <mergeCell ref="F26:G26"/>
    <mergeCell ref="F73:G73"/>
    <mergeCell ref="F66:G66"/>
    <mergeCell ref="F67:G67"/>
    <mergeCell ref="F68:G68"/>
    <mergeCell ref="F69:G69"/>
    <mergeCell ref="D27:E27"/>
    <mergeCell ref="D33:E34"/>
    <mergeCell ref="F36:G37"/>
    <mergeCell ref="F75:G75"/>
    <mergeCell ref="F80:G80"/>
    <mergeCell ref="D15:E15"/>
    <mergeCell ref="D16:E16"/>
    <mergeCell ref="D18:E18"/>
    <mergeCell ref="D23:E23"/>
    <mergeCell ref="D26:E26"/>
    <mergeCell ref="F76:G76"/>
    <mergeCell ref="F71:G71"/>
    <mergeCell ref="F72:G72"/>
    <mergeCell ref="F77:G77"/>
    <mergeCell ref="F70:G70"/>
    <mergeCell ref="F78:G78"/>
    <mergeCell ref="F79:G79"/>
    <mergeCell ref="I26:J26"/>
    <mergeCell ref="I15:J15"/>
    <mergeCell ref="I16:J16"/>
    <mergeCell ref="I18:J18"/>
    <mergeCell ref="I23:J23"/>
    <mergeCell ref="I27:J27"/>
    <mergeCell ref="F27:G27"/>
    <mergeCell ref="F74:G74"/>
    <mergeCell ref="U32:V32"/>
    <mergeCell ref="Z30:AA30"/>
    <mergeCell ref="Z31:AA31"/>
    <mergeCell ref="Z32:AA32"/>
    <mergeCell ref="U30:V30"/>
    <mergeCell ref="U31:V31"/>
    <mergeCell ref="F64:G64"/>
    <mergeCell ref="F65:G65"/>
    <mergeCell ref="AO31:AP31"/>
    <mergeCell ref="AO32:AP32"/>
    <mergeCell ref="F33:G33"/>
    <mergeCell ref="K33:L33"/>
    <mergeCell ref="P33:Q33"/>
    <mergeCell ref="U33:V33"/>
    <mergeCell ref="Z33:AA33"/>
    <mergeCell ref="AE33:AF33"/>
    <mergeCell ref="AJ33:AK33"/>
    <mergeCell ref="AE32:AF32"/>
    <mergeCell ref="AO33:AP33"/>
    <mergeCell ref="AM27:AN27"/>
    <mergeCell ref="AH27:AI27"/>
    <mergeCell ref="AC27:AD27"/>
    <mergeCell ref="AE27:AF27"/>
    <mergeCell ref="AJ27:AK27"/>
    <mergeCell ref="AO27:AP27"/>
    <mergeCell ref="AC28:AD28"/>
    <mergeCell ref="AE28:AF28"/>
    <mergeCell ref="AO30:AP30"/>
    <mergeCell ref="AO26:AP26"/>
    <mergeCell ref="AM28:AN28"/>
    <mergeCell ref="AO28:AP28"/>
    <mergeCell ref="U28:V28"/>
    <mergeCell ref="Z26:AA26"/>
    <mergeCell ref="X28:Y28"/>
    <mergeCell ref="Z28:AA28"/>
    <mergeCell ref="X26:Y26"/>
    <mergeCell ref="X27:Y27"/>
    <mergeCell ref="U27:V27"/>
    <mergeCell ref="B2:F3"/>
    <mergeCell ref="AO36:AP37"/>
    <mergeCell ref="P30:Q30"/>
    <mergeCell ref="G2:H2"/>
    <mergeCell ref="G3:H3"/>
    <mergeCell ref="U36:V37"/>
    <mergeCell ref="Z36:AA37"/>
    <mergeCell ref="AE36:AF37"/>
    <mergeCell ref="AJ26:AK26"/>
    <mergeCell ref="AH28:AI28"/>
    <mergeCell ref="AJ36:AK37"/>
    <mergeCell ref="D36:E37"/>
    <mergeCell ref="K26:L26"/>
    <mergeCell ref="K27:L27"/>
    <mergeCell ref="AJ28:AK28"/>
    <mergeCell ref="P31:Q31"/>
    <mergeCell ref="P26:Q26"/>
    <mergeCell ref="AJ30:AK30"/>
    <mergeCell ref="AJ31:AK31"/>
    <mergeCell ref="AJ32:AK32"/>
  </mergeCells>
  <conditionalFormatting sqref="F36:G37 AJ36:AK37 K36:L37 P36:Q37 U36:V37 Z36:AA37 AE36:AF37 AO36:AP37">
    <cfRule type="cellIs" priority="1" dxfId="2" operator="equal" stopIfTrue="1">
      <formula>"Pass"</formula>
    </cfRule>
    <cfRule type="cellIs" priority="2" dxfId="1" operator="equal" stopIfTrue="1">
      <formula>"Fail"</formula>
    </cfRule>
  </conditionalFormatting>
  <conditionalFormatting sqref="D33:E34">
    <cfRule type="cellIs" priority="3" dxfId="2" operator="equal" stopIfTrue="1">
      <formula>"    Voltage OK"</formula>
    </cfRule>
    <cfRule type="cellIs" priority="4" dxfId="3" operator="equal" stopIfTrue="1">
      <formula>"   Inadequate Voltage"</formula>
    </cfRule>
  </conditionalFormatting>
  <conditionalFormatting sqref="D36:E37">
    <cfRule type="cellIs" priority="5" dxfId="2" operator="equal" stopIfTrue="1">
      <formula>"    Current OK"</formula>
    </cfRule>
    <cfRule type="cellIs" priority="6" dxfId="1" operator="equal" stopIfTrue="1">
      <formula>"   Inadequate Current"</formula>
    </cfRule>
  </conditionalFormatting>
  <conditionalFormatting sqref="D19 I19 N19 S19 X19 AC19 AH19 AM19">
    <cfRule type="expression" priority="7" dxfId="7" stopIfTrue="1">
      <formula>D16="Custom"</formula>
    </cfRule>
  </conditionalFormatting>
  <dataValidations count="6">
    <dataValidation type="list" allowBlank="1" showInputMessage="1" showErrorMessage="1" sqref="D9">
      <formula1>C58:C59</formula1>
    </dataValidation>
    <dataValidation type="list" allowBlank="1" showInputMessage="1" showErrorMessage="1" sqref="AH16 AC16 X16 N16 D16 S16 I16 AM16">
      <formula1>$D$62:$D$80</formula1>
    </dataValidation>
    <dataValidation type="decimal" allowBlank="1" showInputMessage="1" showErrorMessage="1" sqref="AE33 AJ33 P33 F33 K33 Z33 U33 AO33">
      <formula1>0</formula1>
      <formula2>61</formula2>
    </dataValidation>
    <dataValidation type="decimal" allowBlank="1" showInputMessage="1" showErrorMessage="1" sqref="D10:E10">
      <formula1>8</formula1>
      <formula2>56</formula2>
    </dataValidation>
    <dataValidation type="decimal" allowBlank="1" showInputMessage="1" showErrorMessage="1" sqref="D12:E12">
      <formula1>10</formula1>
      <formula2>100</formula2>
    </dataValidation>
    <dataValidation type="list" allowBlank="1" showInputMessage="1" showErrorMessage="1" sqref="D8:E8">
      <formula1>$C$54:$C$55</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James Ou</cp:lastModifiedBy>
  <cp:lastPrinted>2012-10-04T23:00:10Z</cp:lastPrinted>
  <dcterms:created xsi:type="dcterms:W3CDTF">2012-08-08T21:50:05Z</dcterms:created>
  <dcterms:modified xsi:type="dcterms:W3CDTF">2019-10-17T06:03:07Z</dcterms:modified>
  <cp:category/>
  <cp:version/>
  <cp:contentType/>
  <cp:contentStatus/>
</cp:coreProperties>
</file>